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FA9E0EE0-7877-4C70-B076-85167954FD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левые показатели" sheetId="3" r:id="rId1"/>
    <sheet name="Перечень мероприятий" sheetId="2" r:id="rId2"/>
  </sheets>
  <definedNames>
    <definedName name="_xlnm._FilterDatabase" localSheetId="1" hidden="1">'Перечень мероприятий'!$A$1:$A$207</definedName>
    <definedName name="_xlnm.Print_Area" localSheetId="1">'Перечень мероприятий'!$A$1:$AB$192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9" i="2" l="1"/>
  <c r="G140" i="2"/>
  <c r="G180" i="2"/>
  <c r="G181" i="2"/>
  <c r="G186" i="2" s="1"/>
  <c r="H67" i="2" l="1"/>
  <c r="H15" i="3" l="1"/>
  <c r="G15" i="3"/>
  <c r="F15" i="3"/>
  <c r="E15" i="3"/>
  <c r="D15" i="3"/>
  <c r="C15" i="3"/>
  <c r="G14" i="3"/>
  <c r="H14" i="3" s="1"/>
  <c r="H140" i="2" l="1"/>
  <c r="H68" i="2"/>
  <c r="H36" i="2"/>
  <c r="H63" i="2"/>
  <c r="H35" i="2"/>
  <c r="G185" i="2"/>
  <c r="G67" i="2" l="1"/>
  <c r="G68" i="2"/>
  <c r="G36" i="2"/>
  <c r="D27" i="2"/>
  <c r="J26" i="2"/>
  <c r="J23" i="2" s="1"/>
  <c r="I26" i="2"/>
  <c r="D26" i="2" s="1"/>
  <c r="D25" i="2"/>
  <c r="D24" i="2"/>
  <c r="I23" i="2"/>
  <c r="H23" i="2"/>
  <c r="G23" i="2"/>
  <c r="F23" i="2"/>
  <c r="E23" i="2"/>
  <c r="D23" i="2" l="1"/>
  <c r="F85" i="2" l="1"/>
  <c r="F139" i="2"/>
  <c r="F180" i="2"/>
  <c r="F185" i="2"/>
  <c r="D136" i="2"/>
  <c r="D135" i="2"/>
  <c r="D134" i="2"/>
  <c r="D133" i="2"/>
  <c r="D132" i="2" s="1"/>
  <c r="J132" i="2"/>
  <c r="I132" i="2"/>
  <c r="H132" i="2"/>
  <c r="G132" i="2"/>
  <c r="F132" i="2"/>
  <c r="E132" i="2"/>
  <c r="I140" i="2"/>
  <c r="J140" i="2"/>
  <c r="H180" i="2"/>
  <c r="I180" i="2"/>
  <c r="J180" i="2"/>
  <c r="F179" i="2"/>
  <c r="G179" i="2"/>
  <c r="H179" i="2"/>
  <c r="I179" i="2"/>
  <c r="J179" i="2"/>
  <c r="E179" i="2"/>
  <c r="E180" i="2"/>
  <c r="H181" i="2"/>
  <c r="H186" i="2" s="1"/>
  <c r="I181" i="2"/>
  <c r="J181" i="2"/>
  <c r="E181" i="2"/>
  <c r="F67" i="2" l="1"/>
  <c r="F68" i="2"/>
  <c r="E105" i="2"/>
  <c r="E140" i="2" s="1"/>
  <c r="E186" i="2" s="1"/>
  <c r="E84" i="2"/>
  <c r="F46" i="2" l="1"/>
  <c r="F47" i="2"/>
  <c r="F35" i="2"/>
  <c r="F36" i="2"/>
  <c r="D126" i="2" l="1"/>
  <c r="D125" i="2"/>
  <c r="D124" i="2"/>
  <c r="D123" i="2"/>
  <c r="J122" i="2"/>
  <c r="I122" i="2"/>
  <c r="H122" i="2"/>
  <c r="G122" i="2"/>
  <c r="F122" i="2"/>
  <c r="E122" i="2"/>
  <c r="G63" i="2"/>
  <c r="G60" i="2" s="1"/>
  <c r="H60" i="2"/>
  <c r="I63" i="2"/>
  <c r="J63" i="2"/>
  <c r="J60" i="2" s="1"/>
  <c r="F63" i="2"/>
  <c r="I60" i="2"/>
  <c r="D122" i="2" l="1"/>
  <c r="D157" i="2" l="1"/>
  <c r="D156" i="2"/>
  <c r="D155" i="2"/>
  <c r="D154" i="2"/>
  <c r="D153" i="2" s="1"/>
  <c r="J153" i="2"/>
  <c r="I153" i="2"/>
  <c r="H153" i="2"/>
  <c r="G153" i="2"/>
  <c r="F153" i="2"/>
  <c r="E153" i="2"/>
  <c r="E42" i="2" l="1"/>
  <c r="E21" i="2"/>
  <c r="D131" i="2" l="1"/>
  <c r="D130" i="2"/>
  <c r="D129" i="2"/>
  <c r="D128" i="2"/>
  <c r="I127" i="2"/>
  <c r="H127" i="2"/>
  <c r="G127" i="2"/>
  <c r="F127" i="2"/>
  <c r="E127" i="2"/>
  <c r="D121" i="2"/>
  <c r="D120" i="2"/>
  <c r="D119" i="2"/>
  <c r="D118" i="2"/>
  <c r="J117" i="2"/>
  <c r="I117" i="2"/>
  <c r="H117" i="2"/>
  <c r="G117" i="2"/>
  <c r="F117" i="2"/>
  <c r="E117" i="2"/>
  <c r="D172" i="2"/>
  <c r="C172" i="2"/>
  <c r="D171" i="2"/>
  <c r="C171" i="2"/>
  <c r="D170" i="2"/>
  <c r="C170" i="2"/>
  <c r="D169" i="2"/>
  <c r="C169" i="2"/>
  <c r="J168" i="2"/>
  <c r="I168" i="2"/>
  <c r="H168" i="2"/>
  <c r="G168" i="2"/>
  <c r="F168" i="2"/>
  <c r="E168" i="2"/>
  <c r="C168" i="2"/>
  <c r="B168" i="2"/>
  <c r="D32" i="2"/>
  <c r="J31" i="2"/>
  <c r="J28" i="2" s="1"/>
  <c r="I31" i="2"/>
  <c r="D30" i="2"/>
  <c r="D29" i="2"/>
  <c r="H28" i="2"/>
  <c r="G28" i="2"/>
  <c r="F28" i="2"/>
  <c r="E28" i="2"/>
  <c r="D31" i="2" l="1"/>
  <c r="D168" i="2"/>
  <c r="I28" i="2"/>
  <c r="D127" i="2"/>
  <c r="D117" i="2"/>
  <c r="D28" i="2"/>
  <c r="E139" i="2" l="1"/>
  <c r="F138" i="2"/>
  <c r="G138" i="2"/>
  <c r="H138" i="2"/>
  <c r="I138" i="2"/>
  <c r="J138" i="2"/>
  <c r="E138" i="2"/>
  <c r="H139" i="2"/>
  <c r="I139" i="2"/>
  <c r="J139" i="2"/>
  <c r="J186" i="2"/>
  <c r="B158" i="2"/>
  <c r="F80" i="2"/>
  <c r="F140" i="2" s="1"/>
  <c r="D140" i="2" s="1"/>
  <c r="F161" i="2"/>
  <c r="F181" i="2" s="1"/>
  <c r="F186" i="2" s="1"/>
  <c r="D162" i="2"/>
  <c r="C162" i="2"/>
  <c r="C161" i="2"/>
  <c r="D160" i="2"/>
  <c r="C160" i="2"/>
  <c r="D159" i="2"/>
  <c r="C159" i="2"/>
  <c r="J158" i="2"/>
  <c r="I158" i="2"/>
  <c r="H158" i="2"/>
  <c r="G158" i="2"/>
  <c r="E158" i="2"/>
  <c r="C158" i="2"/>
  <c r="F191" i="2" l="1"/>
  <c r="J185" i="2"/>
  <c r="H185" i="2"/>
  <c r="E184" i="2"/>
  <c r="G184" i="2"/>
  <c r="D161" i="2"/>
  <c r="I186" i="2"/>
  <c r="I178" i="2"/>
  <c r="E185" i="2"/>
  <c r="I185" i="2"/>
  <c r="J184" i="2"/>
  <c r="H184" i="2"/>
  <c r="F184" i="2"/>
  <c r="I184" i="2"/>
  <c r="D158" i="2"/>
  <c r="F158" i="2"/>
  <c r="D152" i="2" l="1"/>
  <c r="D151" i="2"/>
  <c r="D150" i="2"/>
  <c r="D149" i="2"/>
  <c r="J148" i="2"/>
  <c r="I148" i="2"/>
  <c r="H148" i="2"/>
  <c r="G148" i="2"/>
  <c r="F148" i="2"/>
  <c r="E148" i="2"/>
  <c r="F190" i="2" l="1"/>
  <c r="D148" i="2"/>
  <c r="D91" i="2"/>
  <c r="D90" i="2"/>
  <c r="D89" i="2"/>
  <c r="D88" i="2"/>
  <c r="J87" i="2"/>
  <c r="I87" i="2"/>
  <c r="H87" i="2"/>
  <c r="G87" i="2"/>
  <c r="F87" i="2"/>
  <c r="E87" i="2" l="1"/>
  <c r="D87" i="2" s="1"/>
  <c r="H13" i="2" l="1"/>
  <c r="G13" i="2"/>
  <c r="F13" i="2"/>
  <c r="D81" i="2" l="1"/>
  <c r="C81" i="2"/>
  <c r="D80" i="2"/>
  <c r="C80" i="2"/>
  <c r="D79" i="2"/>
  <c r="C79" i="2"/>
  <c r="D78" i="2"/>
  <c r="C78" i="2"/>
  <c r="J77" i="2"/>
  <c r="I77" i="2"/>
  <c r="H77" i="2"/>
  <c r="G77" i="2"/>
  <c r="E77" i="2"/>
  <c r="C77" i="2"/>
  <c r="D77" i="2" l="1"/>
  <c r="F77" i="2"/>
  <c r="D167" i="2"/>
  <c r="C167" i="2"/>
  <c r="D166" i="2"/>
  <c r="C166" i="2"/>
  <c r="D165" i="2"/>
  <c r="C165" i="2"/>
  <c r="D164" i="2"/>
  <c r="C164" i="2"/>
  <c r="J163" i="2"/>
  <c r="I163" i="2"/>
  <c r="H163" i="2"/>
  <c r="G163" i="2"/>
  <c r="F163" i="2"/>
  <c r="E163" i="2"/>
  <c r="C163" i="2"/>
  <c r="B163" i="2"/>
  <c r="D163" i="2" l="1"/>
  <c r="G47" i="2"/>
  <c r="H47" i="2"/>
  <c r="E47" i="2"/>
  <c r="E36" i="2"/>
  <c r="D73" i="2" l="1"/>
  <c r="D74" i="2"/>
  <c r="D75" i="2"/>
  <c r="D76" i="2"/>
  <c r="E72" i="2"/>
  <c r="F72" i="2"/>
  <c r="G72" i="2"/>
  <c r="H72" i="2"/>
  <c r="I72" i="2"/>
  <c r="J72" i="2"/>
  <c r="F69" i="2"/>
  <c r="G69" i="2"/>
  <c r="H69" i="2"/>
  <c r="I69" i="2"/>
  <c r="J69" i="2"/>
  <c r="E69" i="2"/>
  <c r="E43" i="2"/>
  <c r="D43" i="2" s="1"/>
  <c r="E13" i="2"/>
  <c r="F39" i="2"/>
  <c r="D14" i="2"/>
  <c r="D17" i="2"/>
  <c r="D145" i="2" l="1"/>
  <c r="D72" i="2"/>
  <c r="F187" i="2"/>
  <c r="G187" i="2"/>
  <c r="H187" i="2"/>
  <c r="H183" i="2" s="1"/>
  <c r="I187" i="2"/>
  <c r="I183" i="2" s="1"/>
  <c r="J187" i="2"/>
  <c r="J183" i="2" s="1"/>
  <c r="E187" i="2"/>
  <c r="F66" i="2"/>
  <c r="G66" i="2"/>
  <c r="H66" i="2"/>
  <c r="I66" i="2"/>
  <c r="J66" i="2"/>
  <c r="E66" i="2"/>
  <c r="E189" i="2" s="1"/>
  <c r="I67" i="2"/>
  <c r="J67" i="2"/>
  <c r="E67" i="2"/>
  <c r="F34" i="2"/>
  <c r="G34" i="2"/>
  <c r="H34" i="2"/>
  <c r="I34" i="2"/>
  <c r="J34" i="2"/>
  <c r="E34" i="2"/>
  <c r="I35" i="2"/>
  <c r="J35" i="2"/>
  <c r="E35" i="2"/>
  <c r="E112" i="2"/>
  <c r="F112" i="2"/>
  <c r="G112" i="2"/>
  <c r="H112" i="2"/>
  <c r="I112" i="2"/>
  <c r="J112" i="2"/>
  <c r="D113" i="2"/>
  <c r="D114" i="2"/>
  <c r="D115" i="2"/>
  <c r="D116" i="2"/>
  <c r="H191" i="2" l="1"/>
  <c r="D112" i="2"/>
  <c r="D12" i="2" l="1"/>
  <c r="J11" i="2"/>
  <c r="J8" i="2" s="1"/>
  <c r="I11" i="2"/>
  <c r="I8" i="2" s="1"/>
  <c r="G35" i="2"/>
  <c r="D9" i="2"/>
  <c r="H8" i="2"/>
  <c r="F18" i="2"/>
  <c r="D22" i="2"/>
  <c r="J21" i="2"/>
  <c r="I21" i="2"/>
  <c r="D20" i="2"/>
  <c r="D19" i="2"/>
  <c r="H18" i="2"/>
  <c r="G18" i="2"/>
  <c r="E18" i="2"/>
  <c r="I36" i="2" l="1"/>
  <c r="J36" i="2"/>
  <c r="J18" i="2"/>
  <c r="I18" i="2"/>
  <c r="H190" i="2"/>
  <c r="G190" i="2"/>
  <c r="D21" i="2"/>
  <c r="D18" i="2" s="1"/>
  <c r="G8" i="2"/>
  <c r="D10" i="2"/>
  <c r="F8" i="2"/>
  <c r="E8" i="2"/>
  <c r="D11" i="2" l="1"/>
  <c r="D8" i="2" s="1"/>
  <c r="J42" i="2"/>
  <c r="J47" i="2" s="1"/>
  <c r="I42" i="2"/>
  <c r="I47" i="2" s="1"/>
  <c r="J68" i="2" l="1"/>
  <c r="I68" i="2"/>
  <c r="I137" i="2" l="1"/>
  <c r="J137" i="2"/>
  <c r="D138" i="2"/>
  <c r="D141" i="2"/>
  <c r="G178" i="2"/>
  <c r="H178" i="2"/>
  <c r="J178" i="2"/>
  <c r="D182" i="2"/>
  <c r="D180" i="2"/>
  <c r="D179" i="2"/>
  <c r="E178" i="2"/>
  <c r="H137" i="2" l="1"/>
  <c r="D139" i="2"/>
  <c r="G137" i="2"/>
  <c r="D181" i="2"/>
  <c r="F178" i="2"/>
  <c r="D178" i="2" s="1"/>
  <c r="L180" i="2"/>
  <c r="F60" i="2"/>
  <c r="D64" i="2"/>
  <c r="D62" i="2"/>
  <c r="D61" i="2"/>
  <c r="D48" i="2"/>
  <c r="D47" i="2"/>
  <c r="D46" i="2"/>
  <c r="D45" i="2"/>
  <c r="J44" i="2"/>
  <c r="I44" i="2"/>
  <c r="H44" i="2"/>
  <c r="G44" i="2"/>
  <c r="F44" i="2"/>
  <c r="E44" i="2"/>
  <c r="D37" i="2"/>
  <c r="E33" i="2" l="1"/>
  <c r="D34" i="2"/>
  <c r="D44" i="2"/>
  <c r="F33" i="2"/>
  <c r="F137" i="2"/>
  <c r="H33" i="2" l="1"/>
  <c r="E53" i="2"/>
  <c r="E68" i="2" l="1"/>
  <c r="E63" i="2"/>
  <c r="G33" i="2"/>
  <c r="D35" i="2"/>
  <c r="E137" i="2" l="1"/>
  <c r="D137" i="2" s="1"/>
  <c r="E191" i="2"/>
  <c r="L139" i="2"/>
  <c r="D63" i="2"/>
  <c r="E60" i="2"/>
  <c r="D60" i="2" s="1"/>
  <c r="F82" i="2" l="1"/>
  <c r="F92" i="2"/>
  <c r="F97" i="2"/>
  <c r="F102" i="2"/>
  <c r="F107" i="2"/>
  <c r="E190" i="2" l="1"/>
  <c r="D186" i="2" l="1"/>
  <c r="G191" i="2"/>
  <c r="D185" i="2" l="1"/>
  <c r="E102" i="2"/>
  <c r="J190" i="2" l="1"/>
  <c r="I190" i="2"/>
  <c r="D190" i="2" s="1"/>
  <c r="D42" i="2"/>
  <c r="D96" i="2"/>
  <c r="D95" i="2"/>
  <c r="D94" i="2"/>
  <c r="D93" i="2"/>
  <c r="J92" i="2"/>
  <c r="I92" i="2"/>
  <c r="H92" i="2"/>
  <c r="G92" i="2"/>
  <c r="E92" i="2"/>
  <c r="I191" i="2" l="1"/>
  <c r="J191" i="2"/>
  <c r="J33" i="2"/>
  <c r="I189" i="2"/>
  <c r="G189" i="2"/>
  <c r="J189" i="2"/>
  <c r="H189" i="2"/>
  <c r="F189" i="2"/>
  <c r="D189" i="2" s="1"/>
  <c r="D67" i="2"/>
  <c r="E65" i="2"/>
  <c r="D69" i="2"/>
  <c r="D184" i="2"/>
  <c r="G65" i="2"/>
  <c r="D66" i="2"/>
  <c r="D92" i="2"/>
  <c r="D176" i="2"/>
  <c r="D191" i="2" l="1"/>
  <c r="D188" i="2" s="1"/>
  <c r="I33" i="2"/>
  <c r="D36" i="2"/>
  <c r="D33" i="2" s="1"/>
  <c r="D68" i="2"/>
  <c r="D65" i="2"/>
  <c r="J192" i="2"/>
  <c r="J188" i="2" s="1"/>
  <c r="I192" i="2"/>
  <c r="I188" i="2" s="1"/>
  <c r="H192" i="2"/>
  <c r="H188" i="2" s="1"/>
  <c r="G192" i="2"/>
  <c r="G188" i="2" s="1"/>
  <c r="F192" i="2"/>
  <c r="I173" i="2"/>
  <c r="J173" i="2"/>
  <c r="D103" i="2"/>
  <c r="D104" i="2"/>
  <c r="D105" i="2"/>
  <c r="D106" i="2"/>
  <c r="D108" i="2"/>
  <c r="D109" i="2"/>
  <c r="D110" i="2"/>
  <c r="D111" i="2"/>
  <c r="H102" i="2"/>
  <c r="I102" i="2"/>
  <c r="J102" i="2"/>
  <c r="H107" i="2"/>
  <c r="I107" i="2"/>
  <c r="J107" i="2"/>
  <c r="D99" i="2"/>
  <c r="D100" i="2"/>
  <c r="D101" i="2"/>
  <c r="I97" i="2"/>
  <c r="J97" i="2"/>
  <c r="D98" i="2"/>
  <c r="D84" i="2"/>
  <c r="D85" i="2"/>
  <c r="D86" i="2"/>
  <c r="D83" i="2"/>
  <c r="I82" i="2"/>
  <c r="J82" i="2"/>
  <c r="D146" i="2"/>
  <c r="D147" i="2"/>
  <c r="D144" i="2"/>
  <c r="E143" i="2"/>
  <c r="I143" i="2"/>
  <c r="J143" i="2"/>
  <c r="F65" i="2"/>
  <c r="J65" i="2"/>
  <c r="D56" i="2"/>
  <c r="D57" i="2"/>
  <c r="D58" i="2"/>
  <c r="D59" i="2"/>
  <c r="I55" i="2"/>
  <c r="J55" i="2"/>
  <c r="D51" i="2"/>
  <c r="D52" i="2"/>
  <c r="D53" i="2"/>
  <c r="D54" i="2"/>
  <c r="I50" i="2"/>
  <c r="J50" i="2"/>
  <c r="D15" i="2"/>
  <c r="D16" i="2"/>
  <c r="D41" i="2"/>
  <c r="D40" i="2"/>
  <c r="I39" i="2"/>
  <c r="I13" i="2" s="1"/>
  <c r="J39" i="2"/>
  <c r="J13" i="2" s="1"/>
  <c r="E183" i="2" l="1"/>
  <c r="E192" i="2"/>
  <c r="E188" i="2" s="1"/>
  <c r="F188" i="2"/>
  <c r="D187" i="2"/>
  <c r="D143" i="2"/>
  <c r="I65" i="2"/>
  <c r="H173" i="2"/>
  <c r="H97" i="2"/>
  <c r="H82" i="2"/>
  <c r="H143" i="2"/>
  <c r="H55" i="2"/>
  <c r="H50" i="2"/>
  <c r="D39" i="2"/>
  <c r="H39" i="2"/>
  <c r="D192" i="2" l="1"/>
  <c r="H65" i="2"/>
  <c r="E97" i="2" l="1"/>
  <c r="G97" i="2"/>
  <c r="D97" i="2" l="1"/>
  <c r="E107" i="2"/>
  <c r="G107" i="2"/>
  <c r="G102" i="2"/>
  <c r="D107" i="2" l="1"/>
  <c r="D102" i="2"/>
  <c r="E55" i="2"/>
  <c r="F55" i="2"/>
  <c r="G55" i="2"/>
  <c r="D55" i="2" l="1"/>
  <c r="E50" i="2" l="1"/>
  <c r="F50" i="2"/>
  <c r="G50" i="2"/>
  <c r="E39" i="2"/>
  <c r="G39" i="2"/>
  <c r="D50" i="2" l="1"/>
  <c r="G82" i="2" l="1"/>
  <c r="E82" i="2"/>
  <c r="D82" i="2" l="1"/>
  <c r="D177" i="2" l="1"/>
  <c r="D175" i="2"/>
  <c r="D174" i="2"/>
  <c r="G173" i="2" l="1"/>
  <c r="F173" i="2"/>
  <c r="E173" i="2"/>
  <c r="D173" i="2" l="1"/>
  <c r="F143" i="2"/>
  <c r="G143" i="2"/>
  <c r="D13" i="2" l="1"/>
  <c r="F183" i="2"/>
  <c r="G183" i="2"/>
  <c r="D183" i="2" l="1"/>
</calcChain>
</file>

<file path=xl/sharedStrings.xml><?xml version="1.0" encoding="utf-8"?>
<sst xmlns="http://schemas.openxmlformats.org/spreadsheetml/2006/main" count="333" uniqueCount="131">
  <si>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</si>
  <si>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</si>
  <si>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</si>
  <si>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</si>
  <si>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</si>
  <si>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</si>
  <si>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</si>
  <si>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</si>
  <si>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</si>
  <si>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Всего по подпрограмме № 1</t>
  </si>
  <si>
    <t>Всего по подпрограмме № 2</t>
  </si>
  <si>
    <t>Качественное содержание муниципального жилищного фонда</t>
  </si>
  <si>
    <t>Повышение энергетической эффективности объектов коммунальной сферы</t>
  </si>
  <si>
    <t>2021 год</t>
  </si>
  <si>
    <t>2022 год</t>
  </si>
  <si>
    <t>2023 год</t>
  </si>
  <si>
    <t xml:space="preserve"> </t>
  </si>
  <si>
    <t>3.2. Содержание общественных колодцев в с. Ильинско-Подомское по ул. Госпитальная и ул. Октябрьская</t>
  </si>
  <si>
    <t>2024 год</t>
  </si>
  <si>
    <t>2025 год</t>
  </si>
  <si>
    <t>2026 год</t>
  </si>
  <si>
    <t>Повышение уровня обеспечения населения с. Ильинско-Подомского питьевой водой</t>
  </si>
  <si>
    <t xml:space="preserve">ПЕРЕЧЕНЬ МЕРОПРИЯТИЙ
муниципальной программы Вилегодского муниципального округа Архангельской области
«Развитие жилищно-коммунального хозяйства в Вилегодском муниципальном округе»
</t>
  </si>
  <si>
    <t>Подпрограмма № 1 «Муниципальный жилищный фонд»</t>
  </si>
  <si>
    <t>Подпрограмма № 2 «Энергосбережение и повышение энергетической эффективности»</t>
  </si>
  <si>
    <t>Итого, в том числе</t>
  </si>
  <si>
    <t>Целевое распределение финансирования</t>
  </si>
  <si>
    <t xml:space="preserve">Администрация Вилегодского муниципального округа </t>
  </si>
  <si>
    <t>Всего по Задаче № 1 подпрограммы № 1</t>
  </si>
  <si>
    <t>Всего по Задаче № 2 подпрограммы № 1</t>
  </si>
  <si>
    <t xml:space="preserve">Управление инфраструктурного развития Администрации Вилегодского муниципального округа </t>
  </si>
  <si>
    <t>Всего по Задаче № 2 подпрограммы № 2</t>
  </si>
  <si>
    <t>Всего по Задаче № 1 подпрограммы № 2</t>
  </si>
  <si>
    <t>Итого по муниципальной программе</t>
  </si>
  <si>
    <t xml:space="preserve">Территориальные органы администрации Вилегодского муниципального округа </t>
  </si>
  <si>
    <t>Приложение № 2 к муниципальной программе                                                                                                                                                                                                   Вилегодского муниципального округа Архангельской области                                                                                                                                                  «Развитие жилищно-коммунального хозяйства в Вилегодском мунципальном округе»</t>
  </si>
  <si>
    <t>Всего по  Задаче № 3 подпрограммы №1</t>
  </si>
  <si>
    <t>Задача № 1 - Проведение капитального ремонта квартир и домов, находящихся в муниципальной собственности</t>
  </si>
  <si>
    <t>Задача №1 - Реализация комплекса энергосберегающих мероприятий и мероприятий по повышению энергетической эффективности систем жилищно-коммунальной  инфраструктуры</t>
  </si>
  <si>
    <t>1.1 Проведение капитального ремонта муниципального жилищного фонда</t>
  </si>
  <si>
    <t>Администрация Вилегодского муниципального округа</t>
  </si>
  <si>
    <t xml:space="preserve"> Управление ФЭДиИО  администрации Вилегодского муниципального окурга</t>
  </si>
  <si>
    <t>Задача № 2 - Финансовая поддержка на содержание муниципального жилищного фонда в зоне ответственности территориальных органов Администрации Вилегодского муниципального округа</t>
  </si>
  <si>
    <t>Территориальные органы администрации Вилегодского муниципального округа</t>
  </si>
  <si>
    <t xml:space="preserve">Задача № 3 - Обеспечение бесперебойного водоснабжения </t>
  </si>
  <si>
    <t xml:space="preserve">Администрация Вилегодского муниципального округа  </t>
  </si>
  <si>
    <t>Управление образования и культуры</t>
  </si>
  <si>
    <t xml:space="preserve">Повышение энергетической эффективности  котельных </t>
  </si>
  <si>
    <t>2.1.  Проведение капитального ремонта муниципального жилищного фонда</t>
  </si>
  <si>
    <t>1.3 Оплата взносов за капремонт</t>
  </si>
  <si>
    <t xml:space="preserve">1.2. Оплата вознаграждения за сбор найма </t>
  </si>
  <si>
    <t>Администрация Вилегодского муниципального округа  а</t>
  </si>
  <si>
    <t>Администрация Вилегодского мунципального округа</t>
  </si>
  <si>
    <t>Задача № 2 - Финансовая поддержка на проведение капитального ремонта, реконструкции, модернизации коммунальных систем в зоне ответственности  территориальных отделов</t>
  </si>
  <si>
    <t xml:space="preserve">1.1. Подготовка отопительной системы к новому отопительному периоду образовательных учреждений. </t>
  </si>
  <si>
    <t>1.3 Проведение капитального ремонта, реконструкции, модернизации коммунальных систем</t>
  </si>
  <si>
    <t>1.5 Оплата электроэнергии  канализационных сооружений</t>
  </si>
  <si>
    <t>1.6 Ремонт электролинии ВЛ-10 "Вохта"</t>
  </si>
  <si>
    <t>1.7 Строительство водоочистных сооружений в питьевых целях в с. Ильинско-Подомское</t>
  </si>
  <si>
    <t>1.8. Проведение авторского надзора по строительству водоочистных сооружений в питьевых целях в с. Ильинско-Подомское</t>
  </si>
  <si>
    <t>2.1 Ремонт сетей водопровода (с.Павловск, д.Быково, п.Кивер, с.Вилегодск)</t>
  </si>
  <si>
    <t xml:space="preserve">2.2 Капитальный ремонт канализационных очистных сооружений с. Вилегодск   </t>
  </si>
  <si>
    <t>1.9 Устройство квартальных водопроводных сетей сообщением "Станция ВОС-потребители скв. Колхозая, "ул. Полевая- ул. СХТ", Станция ВОС-потребители скв. Советсеая 1"</t>
  </si>
  <si>
    <t>1.10 Работы по поддержанию санитарного состояния общественного туалета</t>
  </si>
  <si>
    <t>2.4 Приобретение и поставку водогрейного котла КВр-0,3 в котельную д. Быково</t>
  </si>
  <si>
    <t xml:space="preserve">2.3 Капитальный ремонт канализационных очистных сооружений с. Слобода   </t>
  </si>
  <si>
    <t xml:space="preserve">Ожидаемые конечные результаты реализации мероприятий
</t>
  </si>
  <si>
    <t>1.12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</si>
  <si>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 xml:space="preserve">2.5 Приобретение и поставка водогрейного котла  в котельную "Центральная"с. Никольск; </t>
  </si>
  <si>
    <t xml:space="preserve">2.6  Капитальный ремонт тепловых сетей в п. Сорово </t>
  </si>
  <si>
    <t>2.7 Проведение капитального ремонта, реконструкции, модернизации коммунальных систем</t>
  </si>
  <si>
    <t>1.13 Актуализация схемы водоснабжения и водоотведения</t>
  </si>
  <si>
    <t>1.4 Капитальный ремонт коммунального хозяйства</t>
  </si>
  <si>
    <t xml:space="preserve">Устроены водопроводные сети  длиной 2 км </t>
  </si>
  <si>
    <t>Отремонтированы 120 метров тепловых сетей</t>
  </si>
  <si>
    <t xml:space="preserve">Поддержание санитарно-эпидемилогического  состояния общественного туалета </t>
  </si>
  <si>
    <t xml:space="preserve"> Управление ФЭДиИО, территориальные органы администрации Вилегодского муниципального окурга</t>
  </si>
  <si>
    <t>1.2 Установка узлов учета на котельные расположенные в с. Павловске, в д. Быково, в с. Вилегодске.</t>
  </si>
  <si>
    <t>Приобретен резервный источник на котельную "Гараж" в с. Ильинско-Подомское</t>
  </si>
  <si>
    <t xml:space="preserve">Вознаграждение осуществлено </t>
  </si>
  <si>
    <t>3.1 Предоставление субсидий юридическим лицам и индивидуальным предпринимателям на обеспечение населения питьевой водой</t>
  </si>
  <si>
    <t>Введены в эксплуатацию водоочистные сооружения</t>
  </si>
  <si>
    <t>Проведены контрольные мероприятия по обекту</t>
  </si>
  <si>
    <t>Схема приведина в соответствие в  2022 году</t>
  </si>
  <si>
    <t xml:space="preserve">Произведен капитальный ремонт канализационных очистных сооружений в с. Вилегодск </t>
  </si>
  <si>
    <t>Проведена оплата взносов по муниципальному имуществу</t>
  </si>
  <si>
    <t>Оплата по судебным актам произведена</t>
  </si>
  <si>
    <t>Повышение энергетической эффективности объектов коммунальной сферы в 2023 году.</t>
  </si>
  <si>
    <t>1.11 Ремонт тепловых сетей  в с.Ильинско-Подомское</t>
  </si>
  <si>
    <t xml:space="preserve">1.4 Исполнение судебных актов </t>
  </si>
  <si>
    <t>Территориальные органы  администрации Вилегодского муниципального окурга</t>
  </si>
  <si>
    <t>1.5 Оплата взносов за капремонт</t>
  </si>
  <si>
    <t>Приложение № 1
к муниципальной программе                                              Вилегодского муниципального округа                       Архангельской области                                                                                                         «Развитие жилищно-коммунального хозяйства Вилегодского муниципального округа»</t>
  </si>
  <si>
    <t>ПЕРЕЧЕНЬ
целевых показателей муниципальной программы 
Вилегодского муниципального округа Архангельской области
«Развитие жилищно-коммунального хозяйства в Вилегодском муниципальном округе»</t>
  </si>
  <si>
    <t>Ответственный исполнитель - Управление инфраструктурного развития Администрации Вилегодского муниципального округа</t>
  </si>
  <si>
    <t>Наименование целевого показателя</t>
  </si>
  <si>
    <t>Единица измерения</t>
  </si>
  <si>
    <t>Значения целевых показателей</t>
  </si>
  <si>
    <t>Базовый
2021 год</t>
  </si>
  <si>
    <t>Оценочный 2022 год</t>
  </si>
  <si>
    <t>Муниципальная программа «Развитие жилищно-коммунального хозяйства в Вилегодском муниципальном округе»</t>
  </si>
  <si>
    <t>1.1. Количество многоквартирных домов, в которых проведен капитальный ремонт</t>
  </si>
  <si>
    <t>ед.</t>
  </si>
  <si>
    <t xml:space="preserve">2.1. Количество построенных водоочистных сооружений </t>
  </si>
  <si>
    <t>2.2. Количество отремонтированных котельных</t>
  </si>
  <si>
    <t>2.3 Доля отремонтированных котельных в общем количестве котельных Вилегодского муниципального округа</t>
  </si>
  <si>
    <t>%</t>
  </si>
  <si>
    <t>2.4.  Количество замененных сетей водопровода</t>
  </si>
  <si>
    <t xml:space="preserve">м. </t>
  </si>
  <si>
    <t>2.5 Доля отремонтированных сетей водопровода в общем количестве сетей водопровода Вилегодского муниципального округа</t>
  </si>
  <si>
    <t>2.6 Количество замененных сетей канализации</t>
  </si>
  <si>
    <t>м.</t>
  </si>
  <si>
    <t xml:space="preserve">Порядок расчета и источники информации  о значениях целевых показателей муниципальной программы </t>
  </si>
  <si>
    <t xml:space="preserve">Наименование целевых показателей муниципальной программы </t>
  </si>
  <si>
    <t>Еденица измерения</t>
  </si>
  <si>
    <t>Порядок расчета</t>
  </si>
  <si>
    <t>Источники информации</t>
  </si>
  <si>
    <t>1.1 Количество многоквартирных домов, в которых проведен капитальный ремонт</t>
  </si>
  <si>
    <t>фактическое количество отремонтированных МКД</t>
  </si>
  <si>
    <t xml:space="preserve">данные, предоставляются Управлением инфраструктурного развития </t>
  </si>
  <si>
    <t xml:space="preserve">2.1 Количество построенных водоочистных сооружений </t>
  </si>
  <si>
    <t>фактическое количество построенных водоочистных сооружений</t>
  </si>
  <si>
    <t>2.2 Количество отремонтированных котельных</t>
  </si>
  <si>
    <t>фактическое количество отремонтированных котельных</t>
  </si>
  <si>
    <t>количество отремонтированных котельных/общее количество котельных*100</t>
  </si>
  <si>
    <t>2.4 Количество замененных сетей водопровода</t>
  </si>
  <si>
    <t>км.</t>
  </si>
  <si>
    <t>фактическое количество замененный сетей водопровода</t>
  </si>
  <si>
    <t>количество замененных сетей водопровода / общее количество сетей водопровода*100</t>
  </si>
  <si>
    <t>фактическое количество замененный сетей канализации</t>
  </si>
  <si>
    <t xml:space="preserve"> Произведен текущий ремонт сетей водопровода в с.Павловск, д.Быково, п.Кивер, с.Вилегодск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</si>
</sst>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1" fontId="6" fillId="2" borderId="0" xfId="1" applyNumberFormat="1" applyFont="1" applyFill="1" applyAlignment="1">
      <alignment horizontal="center"/>
    </xf>
    <xf numFmtId="1" fontId="6" fillId="2" borderId="0" xfId="1" applyNumberFormat="1" applyFont="1" applyFill="1"/>
    <xf numFmtId="165" fontId="7" fillId="2" borderId="0" xfId="1" applyNumberFormat="1" applyFont="1" applyFill="1" applyAlignment="1">
      <alignment horizontal="center" vertical="top"/>
    </xf>
    <xf numFmtId="164" fontId="7" fillId="2" borderId="0" xfId="1" applyNumberFormat="1" applyFont="1" applyFill="1" applyAlignment="1">
      <alignment horizontal="center" vertical="top"/>
    </xf>
    <xf numFmtId="0" fontId="7" fillId="2" borderId="0" xfId="1" applyFont="1" applyFill="1"/>
    <xf numFmtId="0" fontId="4" fillId="2" borderId="0" xfId="1" applyFill="1"/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2" fontId="12" fillId="2" borderId="12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14" fontId="6" fillId="2" borderId="0" xfId="1" applyNumberFormat="1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sqref="A1:XFD1"/>
    </sheetView>
  </sheetViews>
  <sheetFormatPr defaultColWidth="9.140625" defaultRowHeight="15.75" x14ac:dyDescent="0.25"/>
  <cols>
    <col min="1" max="1" width="66.5703125" style="16" customWidth="1"/>
    <col min="2" max="2" width="12.5703125" style="16" customWidth="1"/>
    <col min="3" max="3" width="16" style="16" customWidth="1"/>
    <col min="4" max="4" width="17.28515625" style="16" customWidth="1"/>
    <col min="5" max="5" width="10.140625" style="16" customWidth="1"/>
    <col min="6" max="6" width="10.42578125" style="16" customWidth="1"/>
    <col min="7" max="7" width="9.7109375" style="16" customWidth="1"/>
    <col min="8" max="8" width="9.5703125" style="16" customWidth="1"/>
    <col min="9" max="9" width="12.85546875" style="16" customWidth="1"/>
    <col min="10" max="10" width="13.140625" style="16" bestFit="1" customWidth="1"/>
    <col min="11" max="16384" width="9.140625" style="16"/>
  </cols>
  <sheetData>
    <row r="1" spans="1:10" ht="93.75" customHeight="1" x14ac:dyDescent="0.25">
      <c r="D1" s="48" t="s">
        <v>92</v>
      </c>
      <c r="E1" s="49"/>
      <c r="F1" s="49"/>
      <c r="G1" s="49"/>
      <c r="H1" s="49"/>
      <c r="I1" s="17"/>
      <c r="J1" s="17"/>
    </row>
    <row r="2" spans="1:10" x14ac:dyDescent="0.25">
      <c r="A2" s="50" t="s">
        <v>93</v>
      </c>
      <c r="B2" s="47"/>
      <c r="C2" s="47"/>
      <c r="D2" s="47"/>
      <c r="E2" s="47"/>
      <c r="F2" s="47"/>
      <c r="G2" s="47"/>
      <c r="H2" s="47"/>
      <c r="I2" s="18"/>
    </row>
    <row r="3" spans="1:10" x14ac:dyDescent="0.25">
      <c r="A3" s="51" t="s">
        <v>94</v>
      </c>
      <c r="B3" s="52"/>
      <c r="C3" s="52"/>
      <c r="D3" s="52"/>
      <c r="E3" s="52"/>
      <c r="F3" s="52"/>
      <c r="G3" s="52"/>
      <c r="H3" s="52"/>
      <c r="I3" s="19"/>
      <c r="J3" s="19"/>
    </row>
    <row r="4" spans="1:10" s="21" customFormat="1" ht="15" x14ac:dyDescent="0.25">
      <c r="A4" s="53" t="s">
        <v>95</v>
      </c>
      <c r="B4" s="53" t="s">
        <v>96</v>
      </c>
      <c r="C4" s="53" t="s">
        <v>97</v>
      </c>
      <c r="D4" s="38"/>
      <c r="E4" s="38"/>
      <c r="F4" s="38"/>
      <c r="G4" s="38"/>
      <c r="H4" s="38"/>
      <c r="I4" s="20"/>
      <c r="J4" s="20"/>
    </row>
    <row r="5" spans="1:10" s="21" customFormat="1" ht="30" x14ac:dyDescent="0.25">
      <c r="A5" s="53"/>
      <c r="B5" s="53"/>
      <c r="C5" s="22" t="s">
        <v>98</v>
      </c>
      <c r="D5" s="22" t="s">
        <v>99</v>
      </c>
      <c r="E5" s="22" t="s">
        <v>15</v>
      </c>
      <c r="F5" s="22" t="s">
        <v>18</v>
      </c>
      <c r="G5" s="22" t="s">
        <v>19</v>
      </c>
      <c r="H5" s="22" t="s">
        <v>20</v>
      </c>
      <c r="I5" s="20"/>
      <c r="J5" s="20"/>
    </row>
    <row r="6" spans="1:10" s="21" customFormat="1" ht="15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</row>
    <row r="7" spans="1:10" s="21" customFormat="1" ht="15" x14ac:dyDescent="0.25">
      <c r="A7" s="35" t="s">
        <v>100</v>
      </c>
      <c r="B7" s="41"/>
      <c r="C7" s="41"/>
      <c r="D7" s="41"/>
      <c r="E7" s="41"/>
      <c r="F7" s="41"/>
      <c r="G7" s="41"/>
      <c r="H7" s="39"/>
    </row>
    <row r="8" spans="1:10" s="21" customFormat="1" ht="15" x14ac:dyDescent="0.25">
      <c r="A8" s="42" t="s">
        <v>23</v>
      </c>
      <c r="B8" s="38"/>
      <c r="C8" s="38"/>
      <c r="D8" s="38"/>
      <c r="E8" s="38"/>
      <c r="F8" s="38"/>
      <c r="G8" s="38"/>
      <c r="H8" s="38"/>
      <c r="I8" s="20"/>
      <c r="J8" s="20"/>
    </row>
    <row r="9" spans="1:10" s="25" customFormat="1" ht="30" x14ac:dyDescent="0.25">
      <c r="A9" s="23" t="s">
        <v>101</v>
      </c>
      <c r="B9" s="24" t="s">
        <v>102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</row>
    <row r="10" spans="1:10" s="25" customFormat="1" ht="15" x14ac:dyDescent="0.25">
      <c r="A10" s="43" t="s">
        <v>24</v>
      </c>
      <c r="B10" s="44"/>
      <c r="C10" s="44"/>
      <c r="D10" s="44"/>
      <c r="E10" s="44"/>
      <c r="F10" s="44"/>
      <c r="G10" s="44"/>
      <c r="H10" s="44"/>
      <c r="I10" s="26"/>
      <c r="J10" s="26"/>
    </row>
    <row r="11" spans="1:10" s="25" customFormat="1" ht="15" x14ac:dyDescent="0.25">
      <c r="A11" s="23" t="s">
        <v>103</v>
      </c>
      <c r="B11" s="24" t="s">
        <v>102</v>
      </c>
      <c r="C11" s="24">
        <v>1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</row>
    <row r="12" spans="1:10" s="25" customFormat="1" ht="15" x14ac:dyDescent="0.25">
      <c r="A12" s="23" t="s">
        <v>104</v>
      </c>
      <c r="B12" s="24" t="s">
        <v>102</v>
      </c>
      <c r="C12" s="24">
        <v>4</v>
      </c>
      <c r="D12" s="24">
        <v>0</v>
      </c>
      <c r="E12" s="24">
        <v>0</v>
      </c>
      <c r="F12" s="24">
        <v>0</v>
      </c>
      <c r="G12" s="24">
        <v>0</v>
      </c>
      <c r="H12" s="24">
        <v>1</v>
      </c>
    </row>
    <row r="13" spans="1:10" s="25" customFormat="1" ht="30" x14ac:dyDescent="0.25">
      <c r="A13" s="23" t="s">
        <v>105</v>
      </c>
      <c r="B13" s="24" t="s">
        <v>106</v>
      </c>
      <c r="C13" s="24">
        <v>20</v>
      </c>
      <c r="D13" s="24">
        <v>20</v>
      </c>
      <c r="E13" s="24">
        <v>5</v>
      </c>
      <c r="F13" s="24">
        <v>20</v>
      </c>
      <c r="G13" s="24">
        <v>10</v>
      </c>
      <c r="H13" s="24">
        <v>10</v>
      </c>
    </row>
    <row r="14" spans="1:10" s="25" customFormat="1" ht="15" x14ac:dyDescent="0.25">
      <c r="A14" s="23" t="s">
        <v>107</v>
      </c>
      <c r="B14" s="24" t="s">
        <v>108</v>
      </c>
      <c r="C14" s="24">
        <v>0.5</v>
      </c>
      <c r="D14" s="24">
        <v>3</v>
      </c>
      <c r="E14" s="24">
        <v>0</v>
      </c>
      <c r="F14" s="24">
        <v>0</v>
      </c>
      <c r="G14" s="24">
        <f t="shared" ref="G14:H14" si="0">F14</f>
        <v>0</v>
      </c>
      <c r="H14" s="24">
        <f t="shared" si="0"/>
        <v>0</v>
      </c>
    </row>
    <row r="15" spans="1:10" s="25" customFormat="1" ht="30" x14ac:dyDescent="0.25">
      <c r="A15" s="23" t="s">
        <v>109</v>
      </c>
      <c r="B15" s="24" t="s">
        <v>106</v>
      </c>
      <c r="C15" s="27">
        <f xml:space="preserve"> 0.5/16*100</f>
        <v>3.125</v>
      </c>
      <c r="D15" s="27">
        <f>3/16*100</f>
        <v>18.75</v>
      </c>
      <c r="E15" s="27">
        <f>3/16*100</f>
        <v>18.75</v>
      </c>
      <c r="F15" s="27">
        <f>1/16*100</f>
        <v>6.25</v>
      </c>
      <c r="G15" s="27">
        <f t="shared" ref="G15:H15" si="1">1/16*100</f>
        <v>6.25</v>
      </c>
      <c r="H15" s="27">
        <f t="shared" si="1"/>
        <v>6.25</v>
      </c>
    </row>
    <row r="16" spans="1:10" s="25" customFormat="1" ht="15" x14ac:dyDescent="0.25">
      <c r="A16" s="23" t="s">
        <v>110</v>
      </c>
      <c r="B16" s="24" t="s">
        <v>111</v>
      </c>
      <c r="C16" s="24">
        <v>0</v>
      </c>
      <c r="D16" s="24">
        <v>30</v>
      </c>
      <c r="E16" s="24">
        <v>0</v>
      </c>
      <c r="F16" s="24">
        <v>10</v>
      </c>
      <c r="G16" s="24">
        <v>10</v>
      </c>
      <c r="H16" s="24">
        <v>10</v>
      </c>
    </row>
    <row r="17" spans="1:10" s="25" customFormat="1" ht="15" x14ac:dyDescent="0.25">
      <c r="A17" s="32"/>
      <c r="B17" s="33"/>
      <c r="C17" s="33"/>
      <c r="D17" s="33"/>
      <c r="E17" s="33"/>
      <c r="F17" s="33"/>
      <c r="G17" s="33"/>
      <c r="H17" s="33"/>
    </row>
    <row r="18" spans="1:10" s="25" customFormat="1" ht="15" x14ac:dyDescent="0.25">
      <c r="A18" s="45" t="s">
        <v>112</v>
      </c>
      <c r="B18" s="46"/>
      <c r="C18" s="46"/>
      <c r="D18" s="46"/>
      <c r="E18" s="46"/>
      <c r="F18" s="46"/>
      <c r="G18" s="46"/>
      <c r="H18" s="46"/>
      <c r="I18" s="28"/>
      <c r="J18" s="28"/>
    </row>
    <row r="19" spans="1:10" s="25" customFormat="1" ht="30" x14ac:dyDescent="0.25">
      <c r="A19" s="24" t="s">
        <v>113</v>
      </c>
      <c r="B19" s="24" t="s">
        <v>114</v>
      </c>
      <c r="C19" s="40" t="s">
        <v>115</v>
      </c>
      <c r="D19" s="39"/>
      <c r="E19" s="37" t="s">
        <v>116</v>
      </c>
      <c r="F19" s="37"/>
      <c r="G19" s="37"/>
      <c r="H19" s="38"/>
    </row>
    <row r="20" spans="1:10" s="25" customFormat="1" ht="15" x14ac:dyDescent="0.25">
      <c r="A20" s="24">
        <v>1</v>
      </c>
      <c r="B20" s="29"/>
      <c r="C20" s="40">
        <v>2</v>
      </c>
      <c r="D20" s="39"/>
      <c r="E20" s="37">
        <v>3</v>
      </c>
      <c r="F20" s="38"/>
      <c r="G20" s="38"/>
      <c r="H20" s="38"/>
    </row>
    <row r="21" spans="1:10" s="25" customFormat="1" ht="30" x14ac:dyDescent="0.25">
      <c r="A21" s="23" t="s">
        <v>117</v>
      </c>
      <c r="B21" s="29" t="s">
        <v>102</v>
      </c>
      <c r="C21" s="37" t="s">
        <v>118</v>
      </c>
      <c r="D21" s="38"/>
      <c r="E21" s="37" t="s">
        <v>119</v>
      </c>
      <c r="F21" s="37"/>
      <c r="G21" s="37"/>
      <c r="H21" s="38"/>
    </row>
    <row r="22" spans="1:10" s="21" customFormat="1" ht="15" x14ac:dyDescent="0.25">
      <c r="A22" s="30" t="s">
        <v>120</v>
      </c>
      <c r="B22" s="22" t="s">
        <v>102</v>
      </c>
      <c r="C22" s="35" t="s">
        <v>121</v>
      </c>
      <c r="D22" s="36"/>
      <c r="E22" s="37" t="s">
        <v>119</v>
      </c>
      <c r="F22" s="37"/>
      <c r="G22" s="37"/>
      <c r="H22" s="38"/>
    </row>
    <row r="23" spans="1:10" s="21" customFormat="1" ht="15" x14ac:dyDescent="0.25">
      <c r="A23" s="30" t="s">
        <v>122</v>
      </c>
      <c r="B23" s="22" t="s">
        <v>102</v>
      </c>
      <c r="C23" s="35" t="s">
        <v>123</v>
      </c>
      <c r="D23" s="36"/>
      <c r="E23" s="37" t="s">
        <v>119</v>
      </c>
      <c r="F23" s="37"/>
      <c r="G23" s="37"/>
      <c r="H23" s="38"/>
    </row>
    <row r="24" spans="1:10" s="21" customFormat="1" ht="30" x14ac:dyDescent="0.25">
      <c r="A24" s="23" t="s">
        <v>105</v>
      </c>
      <c r="B24" s="22" t="s">
        <v>106</v>
      </c>
      <c r="C24" s="35" t="s">
        <v>124</v>
      </c>
      <c r="D24" s="39"/>
      <c r="E24" s="37" t="s">
        <v>119</v>
      </c>
      <c r="F24" s="37"/>
      <c r="G24" s="37"/>
      <c r="H24" s="38"/>
    </row>
    <row r="25" spans="1:10" s="21" customFormat="1" ht="15" x14ac:dyDescent="0.25">
      <c r="A25" s="30" t="s">
        <v>125</v>
      </c>
      <c r="B25" s="22" t="s">
        <v>126</v>
      </c>
      <c r="C25" s="35" t="s">
        <v>127</v>
      </c>
      <c r="D25" s="36"/>
      <c r="E25" s="37" t="s">
        <v>119</v>
      </c>
      <c r="F25" s="37"/>
      <c r="G25" s="37"/>
      <c r="H25" s="38"/>
    </row>
    <row r="26" spans="1:10" s="21" customFormat="1" ht="30" x14ac:dyDescent="0.25">
      <c r="A26" s="23" t="s">
        <v>109</v>
      </c>
      <c r="B26" s="24" t="s">
        <v>106</v>
      </c>
      <c r="C26" s="35" t="s">
        <v>128</v>
      </c>
      <c r="D26" s="36"/>
      <c r="E26" s="37" t="s">
        <v>119</v>
      </c>
      <c r="F26" s="37"/>
      <c r="G26" s="37"/>
      <c r="H26" s="38"/>
    </row>
    <row r="27" spans="1:10" s="21" customFormat="1" ht="15" x14ac:dyDescent="0.25">
      <c r="A27" s="31" t="s">
        <v>110</v>
      </c>
      <c r="B27" s="22" t="s">
        <v>111</v>
      </c>
      <c r="C27" s="35" t="s">
        <v>129</v>
      </c>
      <c r="D27" s="36"/>
      <c r="E27" s="37" t="s">
        <v>119</v>
      </c>
      <c r="F27" s="37"/>
      <c r="G27" s="37"/>
      <c r="H27" s="38"/>
    </row>
  </sheetData>
  <mergeCells count="28">
    <mergeCell ref="D1:H1"/>
    <mergeCell ref="A2:H2"/>
    <mergeCell ref="A3:H3"/>
    <mergeCell ref="A4:A5"/>
    <mergeCell ref="B4:B5"/>
    <mergeCell ref="C4:H4"/>
    <mergeCell ref="A7:H7"/>
    <mergeCell ref="A8:H8"/>
    <mergeCell ref="A10:H10"/>
    <mergeCell ref="A18:H18"/>
    <mergeCell ref="C19:D19"/>
    <mergeCell ref="E19:H19"/>
    <mergeCell ref="C20:D20"/>
    <mergeCell ref="E20:H20"/>
    <mergeCell ref="C21:D21"/>
    <mergeCell ref="E21:H21"/>
    <mergeCell ref="C22:D22"/>
    <mergeCell ref="E22:H22"/>
    <mergeCell ref="C26:D26"/>
    <mergeCell ref="E26:H26"/>
    <mergeCell ref="C27:D27"/>
    <mergeCell ref="E27:H27"/>
    <mergeCell ref="C23:D23"/>
    <mergeCell ref="E23:H23"/>
    <mergeCell ref="C24:D24"/>
    <mergeCell ref="E24:H24"/>
    <mergeCell ref="C25:D25"/>
    <mergeCell ref="E25:H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B207"/>
  <sheetViews>
    <sheetView view="pageBreakPreview" zoomScale="91" zoomScaleNormal="91" zoomScaleSheetLayoutView="91" workbookViewId="0">
      <selection sqref="A1:XFD1"/>
    </sheetView>
  </sheetViews>
  <sheetFormatPr defaultColWidth="9.140625" defaultRowHeight="15" x14ac:dyDescent="0.25"/>
  <cols>
    <col min="1" max="1" width="23.140625" style="1" customWidth="1"/>
    <col min="2" max="2" width="21.7109375" style="1" customWidth="1"/>
    <col min="3" max="3" width="17.7109375" style="1" customWidth="1"/>
    <col min="4" max="4" width="16" style="1" customWidth="1"/>
    <col min="5" max="5" width="14" style="1" customWidth="1"/>
    <col min="6" max="6" width="19" style="1" customWidth="1"/>
    <col min="7" max="7" width="14.42578125" style="1" customWidth="1"/>
    <col min="8" max="10" width="12.140625" style="1" customWidth="1"/>
    <col min="11" max="11" width="20.42578125" style="1" customWidth="1"/>
    <col min="12" max="14" width="9.140625" style="1" hidden="1" customWidth="1"/>
    <col min="15" max="15" width="34.5703125" style="1" hidden="1" customWidth="1"/>
    <col min="16" max="16" width="35.7109375" style="1" hidden="1" customWidth="1"/>
    <col min="17" max="28" width="9.140625" style="1" hidden="1" customWidth="1"/>
    <col min="29" max="16384" width="9.140625" style="1"/>
  </cols>
  <sheetData>
    <row r="1" spans="1:28" ht="74.25" customHeight="1" x14ac:dyDescent="0.25">
      <c r="A1" s="2"/>
      <c r="B1" s="2"/>
      <c r="C1" s="2"/>
      <c r="D1" s="2"/>
      <c r="E1" s="2"/>
      <c r="F1" s="2"/>
      <c r="G1" s="69" t="s">
        <v>35</v>
      </c>
      <c r="H1" s="70"/>
      <c r="I1" s="70"/>
      <c r="J1" s="70"/>
      <c r="K1" s="70"/>
    </row>
    <row r="2" spans="1:28" ht="56.25" customHeight="1" x14ac:dyDescent="0.25">
      <c r="A2" s="72" t="s">
        <v>22</v>
      </c>
      <c r="B2" s="72"/>
      <c r="C2" s="72"/>
      <c r="D2" s="72"/>
      <c r="E2" s="72"/>
      <c r="F2" s="72"/>
      <c r="G2" s="72"/>
      <c r="H2" s="72"/>
      <c r="I2" s="72"/>
      <c r="J2" s="72"/>
      <c r="K2" s="72"/>
      <c r="N2" s="1" t="s">
        <v>16</v>
      </c>
    </row>
    <row r="3" spans="1:28" ht="36" customHeight="1" x14ac:dyDescent="0.25">
      <c r="A3" s="73" t="s">
        <v>0</v>
      </c>
      <c r="B3" s="73" t="s">
        <v>1</v>
      </c>
      <c r="C3" s="73" t="s">
        <v>2</v>
      </c>
      <c r="D3" s="73" t="s">
        <v>3</v>
      </c>
      <c r="E3" s="73"/>
      <c r="F3" s="73"/>
      <c r="G3" s="73"/>
      <c r="H3" s="73"/>
      <c r="I3" s="73"/>
      <c r="J3" s="73"/>
      <c r="K3" s="91" t="s">
        <v>66</v>
      </c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28" ht="33.75" customHeight="1" x14ac:dyDescent="0.25">
      <c r="A4" s="73"/>
      <c r="B4" s="73"/>
      <c r="C4" s="73"/>
      <c r="D4" s="5" t="s">
        <v>4</v>
      </c>
      <c r="E4" s="5" t="s">
        <v>13</v>
      </c>
      <c r="F4" s="5" t="s">
        <v>14</v>
      </c>
      <c r="G4" s="5" t="s">
        <v>15</v>
      </c>
      <c r="H4" s="5" t="s">
        <v>18</v>
      </c>
      <c r="I4" s="5" t="s">
        <v>19</v>
      </c>
      <c r="J4" s="5" t="s">
        <v>20</v>
      </c>
      <c r="K4" s="91"/>
      <c r="O4" s="90"/>
      <c r="P4" s="90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s="4" customFormat="1" ht="11.25" customHeight="1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6.5" customHeight="1" x14ac:dyDescent="0.25">
      <c r="A6" s="71" t="s">
        <v>23</v>
      </c>
      <c r="B6" s="71"/>
      <c r="C6" s="71"/>
      <c r="D6" s="71"/>
      <c r="E6" s="71"/>
      <c r="F6" s="71"/>
      <c r="G6" s="71"/>
      <c r="H6" s="71"/>
      <c r="I6" s="71"/>
      <c r="J6" s="71"/>
      <c r="K6" s="71"/>
      <c r="O6" s="9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2"/>
    </row>
    <row r="7" spans="1:28" ht="18" customHeight="1" x14ac:dyDescent="0.25">
      <c r="A7" s="71" t="s">
        <v>37</v>
      </c>
      <c r="B7" s="71"/>
      <c r="C7" s="71"/>
      <c r="D7" s="71"/>
      <c r="E7" s="71"/>
      <c r="F7" s="71"/>
      <c r="G7" s="71"/>
      <c r="H7" s="71"/>
      <c r="I7" s="71"/>
      <c r="J7" s="71"/>
      <c r="K7" s="71"/>
      <c r="O7" s="9"/>
      <c r="P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2"/>
    </row>
    <row r="8" spans="1:28" ht="30" customHeight="1" x14ac:dyDescent="0.25">
      <c r="A8" s="54" t="s">
        <v>39</v>
      </c>
      <c r="B8" s="54" t="s">
        <v>40</v>
      </c>
      <c r="C8" s="13" t="s">
        <v>25</v>
      </c>
      <c r="D8" s="3">
        <f>SUM(D9:D12)</f>
        <v>2598.3000000000002</v>
      </c>
      <c r="E8" s="3">
        <f t="shared" ref="E8:J8" si="0">SUM(E9:E12)</f>
        <v>711</v>
      </c>
      <c r="F8" s="3">
        <f t="shared" si="0"/>
        <v>750.1</v>
      </c>
      <c r="G8" s="3">
        <f t="shared" si="0"/>
        <v>137.19999999999999</v>
      </c>
      <c r="H8" s="3">
        <f t="shared" si="0"/>
        <v>1000</v>
      </c>
      <c r="I8" s="3">
        <f t="shared" si="0"/>
        <v>0</v>
      </c>
      <c r="J8" s="3">
        <f t="shared" si="0"/>
        <v>0</v>
      </c>
      <c r="K8" s="54" t="s">
        <v>11</v>
      </c>
      <c r="O8" s="9"/>
      <c r="P8" s="10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2"/>
    </row>
    <row r="9" spans="1:28" ht="30" x14ac:dyDescent="0.25">
      <c r="A9" s="54"/>
      <c r="B9" s="54"/>
      <c r="C9" s="5" t="s">
        <v>5</v>
      </c>
      <c r="D9" s="3">
        <f>SUM(E9:J9)</f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54"/>
      <c r="O9" s="9"/>
      <c r="P9" s="10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2"/>
    </row>
    <row r="10" spans="1:28" ht="21" customHeight="1" x14ac:dyDescent="0.25">
      <c r="A10" s="54"/>
      <c r="B10" s="54"/>
      <c r="C10" s="5" t="s">
        <v>6</v>
      </c>
      <c r="D10" s="3">
        <f t="shared" ref="D10" si="1">SUM(E10:J10)</f>
        <v>1887.3</v>
      </c>
      <c r="E10" s="3">
        <v>0</v>
      </c>
      <c r="F10" s="3">
        <v>750.1</v>
      </c>
      <c r="G10" s="3">
        <v>137.19999999999999</v>
      </c>
      <c r="H10" s="34">
        <v>1000</v>
      </c>
      <c r="I10" s="3">
        <v>0</v>
      </c>
      <c r="J10" s="3">
        <v>0</v>
      </c>
      <c r="K10" s="54"/>
      <c r="O10" s="9"/>
      <c r="P10" s="10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2"/>
    </row>
    <row r="11" spans="1:28" x14ac:dyDescent="0.25">
      <c r="A11" s="54"/>
      <c r="B11" s="54"/>
      <c r="C11" s="5" t="s">
        <v>8</v>
      </c>
      <c r="D11" s="3">
        <f>SUM(E11:J11)</f>
        <v>711</v>
      </c>
      <c r="E11" s="3">
        <v>711</v>
      </c>
      <c r="F11" s="3">
        <v>0</v>
      </c>
      <c r="G11" s="3">
        <v>0</v>
      </c>
      <c r="H11" s="3">
        <v>0</v>
      </c>
      <c r="I11" s="3">
        <f>0</f>
        <v>0</v>
      </c>
      <c r="J11" s="3">
        <f>0</f>
        <v>0</v>
      </c>
      <c r="K11" s="54"/>
      <c r="O11" s="9"/>
      <c r="P11" s="1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2"/>
    </row>
    <row r="12" spans="1:28" ht="30" x14ac:dyDescent="0.25">
      <c r="A12" s="54"/>
      <c r="B12" s="54"/>
      <c r="C12" s="5" t="s">
        <v>7</v>
      </c>
      <c r="D12" s="3">
        <f t="shared" ref="D12" si="2">SUM(E12:J12)</f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54"/>
      <c r="O12" s="9"/>
      <c r="P12" s="10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2"/>
    </row>
    <row r="13" spans="1:28" ht="22.5" customHeight="1" x14ac:dyDescent="0.25">
      <c r="A13" s="55" t="s">
        <v>50</v>
      </c>
      <c r="B13" s="54" t="s">
        <v>41</v>
      </c>
      <c r="C13" s="13" t="s">
        <v>25</v>
      </c>
      <c r="D13" s="3">
        <f>SUM(E13:J13)</f>
        <v>609.9</v>
      </c>
      <c r="E13" s="3">
        <f>SUM(E14:E17)</f>
        <v>159.9</v>
      </c>
      <c r="F13" s="3">
        <f>SUM(F14:F17)</f>
        <v>150</v>
      </c>
      <c r="G13" s="3">
        <f>SUM(G14:G17)</f>
        <v>150</v>
      </c>
      <c r="H13" s="3">
        <f>SUM(H14:H17)</f>
        <v>150</v>
      </c>
      <c r="I13" s="3">
        <f>SUM(I14:I43)</f>
        <v>0</v>
      </c>
      <c r="J13" s="3">
        <f>SUM(J14:J43)</f>
        <v>0</v>
      </c>
      <c r="K13" s="54" t="s">
        <v>79</v>
      </c>
      <c r="O13" s="9"/>
      <c r="P13" s="10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2"/>
    </row>
    <row r="14" spans="1:28" ht="39.75" customHeight="1" x14ac:dyDescent="0.25">
      <c r="A14" s="56"/>
      <c r="B14" s="54"/>
      <c r="C14" s="5" t="s">
        <v>5</v>
      </c>
      <c r="D14" s="3">
        <f>SUM(E14:J14)</f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54"/>
      <c r="O14" s="9"/>
      <c r="P14" s="1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2"/>
    </row>
    <row r="15" spans="1:28" ht="30" x14ac:dyDescent="0.25">
      <c r="A15" s="56"/>
      <c r="B15" s="54"/>
      <c r="C15" s="5" t="s">
        <v>6</v>
      </c>
      <c r="D15" s="3">
        <f>SUM(E15:J15)</f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54"/>
      <c r="O15" s="9"/>
      <c r="P15" s="10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2"/>
    </row>
    <row r="16" spans="1:28" ht="30.75" customHeight="1" x14ac:dyDescent="0.25">
      <c r="A16" s="56"/>
      <c r="B16" s="54"/>
      <c r="C16" s="5" t="s">
        <v>8</v>
      </c>
      <c r="D16" s="3">
        <f>SUM(E16:J16)</f>
        <v>609.9</v>
      </c>
      <c r="E16" s="3">
        <v>159.9</v>
      </c>
      <c r="F16" s="3">
        <v>150</v>
      </c>
      <c r="G16" s="3">
        <v>150</v>
      </c>
      <c r="H16" s="34">
        <v>150</v>
      </c>
      <c r="I16" s="3">
        <v>0</v>
      </c>
      <c r="J16" s="3">
        <v>0</v>
      </c>
      <c r="K16" s="54"/>
      <c r="O16" s="9"/>
      <c r="P16" s="10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2"/>
    </row>
    <row r="17" spans="1:28" ht="30.75" customHeight="1" x14ac:dyDescent="0.25">
      <c r="A17" s="57"/>
      <c r="B17" s="54"/>
      <c r="C17" s="5" t="s">
        <v>7</v>
      </c>
      <c r="D17" s="3">
        <f>E17+F17++G17+H17+I17+J17</f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54"/>
      <c r="O17" s="9"/>
      <c r="P17" s="10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2"/>
    </row>
    <row r="18" spans="1:28" ht="30" customHeight="1" x14ac:dyDescent="0.25">
      <c r="A18" s="54" t="s">
        <v>49</v>
      </c>
      <c r="B18" s="54" t="s">
        <v>76</v>
      </c>
      <c r="C18" s="13" t="s">
        <v>25</v>
      </c>
      <c r="D18" s="3">
        <f>SUM(D19:D22)</f>
        <v>4715.5</v>
      </c>
      <c r="E18" s="3">
        <f t="shared" ref="E18:J18" si="3">SUM(E19:E22)</f>
        <v>1460.7</v>
      </c>
      <c r="F18" s="3">
        <f t="shared" si="3"/>
        <v>1562.9</v>
      </c>
      <c r="G18" s="3">
        <f t="shared" si="3"/>
        <v>691.9</v>
      </c>
      <c r="H18" s="3">
        <f t="shared" si="3"/>
        <v>1000</v>
      </c>
      <c r="I18" s="3">
        <f t="shared" si="3"/>
        <v>0</v>
      </c>
      <c r="J18" s="3">
        <f t="shared" si="3"/>
        <v>0</v>
      </c>
      <c r="K18" s="54" t="s">
        <v>85</v>
      </c>
      <c r="O18" s="9"/>
      <c r="P18" s="10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2"/>
    </row>
    <row r="19" spans="1:28" ht="30" x14ac:dyDescent="0.25">
      <c r="A19" s="54"/>
      <c r="B19" s="54"/>
      <c r="C19" s="5" t="s">
        <v>5</v>
      </c>
      <c r="D19" s="3">
        <f>SUM(E19:J19)</f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54"/>
      <c r="O19" s="9"/>
      <c r="P19" s="10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2"/>
    </row>
    <row r="20" spans="1:28" ht="21" customHeight="1" x14ac:dyDescent="0.25">
      <c r="A20" s="54"/>
      <c r="B20" s="54"/>
      <c r="C20" s="5" t="s">
        <v>6</v>
      </c>
      <c r="D20" s="3">
        <f t="shared" ref="D20" si="4">SUM(E20:J20)</f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54"/>
      <c r="O20" s="9"/>
      <c r="P20" s="10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2"/>
    </row>
    <row r="21" spans="1:28" ht="20.25" customHeight="1" x14ac:dyDescent="0.25">
      <c r="A21" s="54"/>
      <c r="B21" s="54"/>
      <c r="C21" s="5" t="s">
        <v>8</v>
      </c>
      <c r="D21" s="3">
        <f>SUM(E21:J21)</f>
        <v>4715.5</v>
      </c>
      <c r="E21" s="3">
        <f>1070+390.7</f>
        <v>1460.7</v>
      </c>
      <c r="F21" s="3">
        <v>1562.9</v>
      </c>
      <c r="G21" s="3">
        <v>691.9</v>
      </c>
      <c r="H21" s="34">
        <v>1000</v>
      </c>
      <c r="I21" s="3">
        <f>0</f>
        <v>0</v>
      </c>
      <c r="J21" s="3">
        <f>0</f>
        <v>0</v>
      </c>
      <c r="K21" s="54"/>
      <c r="O21" s="9"/>
      <c r="P21" s="10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2"/>
    </row>
    <row r="22" spans="1:28" ht="30" x14ac:dyDescent="0.25">
      <c r="A22" s="54"/>
      <c r="B22" s="54"/>
      <c r="C22" s="5" t="s">
        <v>7</v>
      </c>
      <c r="D22" s="3">
        <f t="shared" ref="D22" si="5">SUM(E22:J22)</f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54"/>
      <c r="O22" s="9"/>
      <c r="P22" s="10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2"/>
    </row>
    <row r="23" spans="1:28" ht="30" customHeight="1" x14ac:dyDescent="0.25">
      <c r="A23" s="54" t="s">
        <v>89</v>
      </c>
      <c r="B23" s="54" t="s">
        <v>41</v>
      </c>
      <c r="C23" s="13" t="s">
        <v>25</v>
      </c>
      <c r="D23" s="3">
        <f>SUM(D24:D27)</f>
        <v>43</v>
      </c>
      <c r="E23" s="3">
        <f t="shared" ref="E23:J23" si="6">SUM(E24:E27)</f>
        <v>43</v>
      </c>
      <c r="F23" s="3">
        <f t="shared" si="6"/>
        <v>0</v>
      </c>
      <c r="G23" s="3">
        <f t="shared" si="6"/>
        <v>0</v>
      </c>
      <c r="H23" s="3">
        <f t="shared" si="6"/>
        <v>0</v>
      </c>
      <c r="I23" s="3">
        <f t="shared" si="6"/>
        <v>0</v>
      </c>
      <c r="J23" s="3">
        <f t="shared" si="6"/>
        <v>0</v>
      </c>
      <c r="K23" s="54" t="s">
        <v>86</v>
      </c>
      <c r="O23" s="9"/>
      <c r="P23" s="10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2"/>
    </row>
    <row r="24" spans="1:28" ht="30" x14ac:dyDescent="0.25">
      <c r="A24" s="54"/>
      <c r="B24" s="54"/>
      <c r="C24" s="5" t="s">
        <v>5</v>
      </c>
      <c r="D24" s="3">
        <f>SUM(E24:J24)</f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54"/>
      <c r="O24" s="9"/>
      <c r="P24" s="10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2"/>
    </row>
    <row r="25" spans="1:28" ht="21" customHeight="1" x14ac:dyDescent="0.25">
      <c r="A25" s="54"/>
      <c r="B25" s="54"/>
      <c r="C25" s="5" t="s">
        <v>6</v>
      </c>
      <c r="D25" s="3">
        <f t="shared" ref="D25" si="7">SUM(E25:J25)</f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54"/>
      <c r="O25" s="9"/>
      <c r="P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2"/>
    </row>
    <row r="26" spans="1:28" x14ac:dyDescent="0.25">
      <c r="A26" s="54"/>
      <c r="B26" s="54"/>
      <c r="C26" s="5" t="s">
        <v>8</v>
      </c>
      <c r="D26" s="3">
        <f>SUM(E26:J26)</f>
        <v>43</v>
      </c>
      <c r="E26" s="3">
        <v>43</v>
      </c>
      <c r="F26" s="3">
        <v>0</v>
      </c>
      <c r="G26" s="3">
        <v>0</v>
      </c>
      <c r="H26" s="3">
        <v>0</v>
      </c>
      <c r="I26" s="3">
        <f>0</f>
        <v>0</v>
      </c>
      <c r="J26" s="3">
        <f>0</f>
        <v>0</v>
      </c>
      <c r="K26" s="54"/>
      <c r="O26" s="9"/>
      <c r="P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2"/>
    </row>
    <row r="27" spans="1:28" ht="30" x14ac:dyDescent="0.25">
      <c r="A27" s="54"/>
      <c r="B27" s="54"/>
      <c r="C27" s="5" t="s">
        <v>7</v>
      </c>
      <c r="D27" s="3">
        <f t="shared" ref="D27" si="8">SUM(E27:J27)</f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54"/>
      <c r="O27" s="9"/>
      <c r="P27" s="10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2"/>
    </row>
    <row r="28" spans="1:28" ht="30" customHeight="1" x14ac:dyDescent="0.25">
      <c r="A28" s="54" t="s">
        <v>91</v>
      </c>
      <c r="B28" s="54" t="s">
        <v>90</v>
      </c>
      <c r="C28" s="13" t="s">
        <v>25</v>
      </c>
      <c r="D28" s="3">
        <f>SUM(D29:D32)</f>
        <v>1303.4000000000001</v>
      </c>
      <c r="E28" s="3">
        <f t="shared" ref="E28:J28" si="9">SUM(E29:E32)</f>
        <v>0</v>
      </c>
      <c r="F28" s="3">
        <f t="shared" si="9"/>
        <v>0</v>
      </c>
      <c r="G28" s="3">
        <f t="shared" si="9"/>
        <v>713.4</v>
      </c>
      <c r="H28" s="3">
        <f t="shared" si="9"/>
        <v>590</v>
      </c>
      <c r="I28" s="3">
        <f t="shared" si="9"/>
        <v>0</v>
      </c>
      <c r="J28" s="3">
        <f t="shared" si="9"/>
        <v>0</v>
      </c>
      <c r="K28" s="54" t="s">
        <v>85</v>
      </c>
      <c r="O28" s="9"/>
      <c r="P28" s="10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2"/>
    </row>
    <row r="29" spans="1:28" ht="30" x14ac:dyDescent="0.25">
      <c r="A29" s="54"/>
      <c r="B29" s="54"/>
      <c r="C29" s="5" t="s">
        <v>5</v>
      </c>
      <c r="D29" s="3">
        <f>SUM(E29:J29)</f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54"/>
      <c r="O29" s="9"/>
      <c r="P29" s="10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2"/>
    </row>
    <row r="30" spans="1:28" ht="21" customHeight="1" x14ac:dyDescent="0.25">
      <c r="A30" s="54"/>
      <c r="B30" s="54"/>
      <c r="C30" s="5" t="s">
        <v>6</v>
      </c>
      <c r="D30" s="3">
        <f t="shared" ref="D30" si="10"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54"/>
      <c r="O30" s="9"/>
      <c r="P30" s="10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2"/>
    </row>
    <row r="31" spans="1:28" x14ac:dyDescent="0.25">
      <c r="A31" s="54"/>
      <c r="B31" s="54"/>
      <c r="C31" s="5" t="s">
        <v>8</v>
      </c>
      <c r="D31" s="3">
        <f>SUM(E31:J31)</f>
        <v>1303.4000000000001</v>
      </c>
      <c r="E31" s="3">
        <v>0</v>
      </c>
      <c r="F31" s="3">
        <v>0</v>
      </c>
      <c r="G31" s="3">
        <v>713.4</v>
      </c>
      <c r="H31" s="34">
        <v>590</v>
      </c>
      <c r="I31" s="3">
        <f>0</f>
        <v>0</v>
      </c>
      <c r="J31" s="3">
        <f>0</f>
        <v>0</v>
      </c>
      <c r="K31" s="54"/>
      <c r="O31" s="9"/>
      <c r="P31" s="10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2"/>
    </row>
    <row r="32" spans="1:28" ht="30" x14ac:dyDescent="0.25">
      <c r="A32" s="54"/>
      <c r="B32" s="54"/>
      <c r="C32" s="5" t="s">
        <v>7</v>
      </c>
      <c r="D32" s="3">
        <f t="shared" ref="D32" si="11"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54"/>
      <c r="O32" s="9"/>
      <c r="P32" s="10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2"/>
    </row>
    <row r="33" spans="1:28" ht="30" customHeight="1" x14ac:dyDescent="0.25">
      <c r="A33" s="76" t="s">
        <v>28</v>
      </c>
      <c r="B33" s="92"/>
      <c r="C33" s="13" t="s">
        <v>25</v>
      </c>
      <c r="D33" s="3">
        <f>SUM(D34:D37)</f>
        <v>9227.1</v>
      </c>
      <c r="E33" s="3">
        <f t="shared" ref="E33:J33" si="12">SUM(E34:E37)</f>
        <v>2331.6</v>
      </c>
      <c r="F33" s="3">
        <f t="shared" si="12"/>
        <v>2463</v>
      </c>
      <c r="G33" s="3">
        <f t="shared" si="12"/>
        <v>1692.5</v>
      </c>
      <c r="H33" s="3">
        <f t="shared" si="12"/>
        <v>2740</v>
      </c>
      <c r="I33" s="3">
        <f t="shared" si="12"/>
        <v>0</v>
      </c>
      <c r="J33" s="3">
        <f t="shared" si="12"/>
        <v>0</v>
      </c>
      <c r="K33" s="54"/>
      <c r="O33" s="9"/>
      <c r="P33" s="10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2"/>
    </row>
    <row r="34" spans="1:28" ht="30" x14ac:dyDescent="0.25">
      <c r="A34" s="78"/>
      <c r="B34" s="93"/>
      <c r="C34" s="5" t="s">
        <v>5</v>
      </c>
      <c r="D34" s="3">
        <f>SUM(E34:J34)</f>
        <v>0</v>
      </c>
      <c r="E34" s="3">
        <f t="shared" ref="E34:J34" si="13">E40</f>
        <v>0</v>
      </c>
      <c r="F34" s="3">
        <f t="shared" si="13"/>
        <v>0</v>
      </c>
      <c r="G34" s="3">
        <f t="shared" si="13"/>
        <v>0</v>
      </c>
      <c r="H34" s="3">
        <f t="shared" si="13"/>
        <v>0</v>
      </c>
      <c r="I34" s="3">
        <f t="shared" si="13"/>
        <v>0</v>
      </c>
      <c r="J34" s="3">
        <f t="shared" si="13"/>
        <v>0</v>
      </c>
      <c r="K34" s="54"/>
      <c r="O34" s="9"/>
      <c r="P34" s="10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2"/>
    </row>
    <row r="35" spans="1:28" ht="20.25" customHeight="1" x14ac:dyDescent="0.25">
      <c r="A35" s="78"/>
      <c r="B35" s="93"/>
      <c r="C35" s="5" t="s">
        <v>6</v>
      </c>
      <c r="D35" s="3">
        <f t="shared" ref="D35" si="14">SUM(E35:J35)</f>
        <v>1887.3</v>
      </c>
      <c r="E35" s="3">
        <f>E41</f>
        <v>0</v>
      </c>
      <c r="F35" s="3">
        <f>F10+F15+F20+F30</f>
        <v>750.1</v>
      </c>
      <c r="G35" s="3">
        <f>G10+G15+G20</f>
        <v>137.19999999999999</v>
      </c>
      <c r="H35" s="3">
        <f>H10</f>
        <v>1000</v>
      </c>
      <c r="I35" s="3">
        <f>I41</f>
        <v>0</v>
      </c>
      <c r="J35" s="3">
        <f>J41</f>
        <v>0</v>
      </c>
      <c r="K35" s="54"/>
      <c r="O35" s="9"/>
      <c r="P35" s="10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2"/>
    </row>
    <row r="36" spans="1:28" x14ac:dyDescent="0.25">
      <c r="A36" s="78"/>
      <c r="B36" s="93"/>
      <c r="C36" s="5" t="s">
        <v>8</v>
      </c>
      <c r="D36" s="3">
        <f>SUM(E36:J36)</f>
        <v>7339.8</v>
      </c>
      <c r="E36" s="3">
        <f>E21+E11+E16</f>
        <v>2331.6</v>
      </c>
      <c r="F36" s="3">
        <f>F21+F11+F16+F31</f>
        <v>1712.9</v>
      </c>
      <c r="G36" s="3">
        <f>G21+G11+G16+G26+G31</f>
        <v>1555.3</v>
      </c>
      <c r="H36" s="3">
        <f>H21+H11+H16+H31+H26</f>
        <v>1740</v>
      </c>
      <c r="I36" s="3">
        <f>I21+I11+I16</f>
        <v>0</v>
      </c>
      <c r="J36" s="3">
        <f>J21+J11+J16</f>
        <v>0</v>
      </c>
      <c r="K36" s="54"/>
      <c r="O36" s="9"/>
      <c r="P36" s="10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2"/>
    </row>
    <row r="37" spans="1:28" ht="30" x14ac:dyDescent="0.25">
      <c r="A37" s="80"/>
      <c r="B37" s="94"/>
      <c r="C37" s="5" t="s">
        <v>7</v>
      </c>
      <c r="D37" s="3">
        <f t="shared" ref="D37" si="15">SUM(E37:J37)</f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54"/>
      <c r="O37" s="9"/>
      <c r="P37" s="10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2"/>
    </row>
    <row r="38" spans="1:28" ht="33" customHeight="1" x14ac:dyDescent="0.25">
      <c r="A38" s="71" t="s">
        <v>42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O38" s="9"/>
      <c r="P38" s="10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2"/>
    </row>
    <row r="39" spans="1:28" ht="30" customHeight="1" x14ac:dyDescent="0.25">
      <c r="A39" s="54" t="s">
        <v>48</v>
      </c>
      <c r="B39" s="54" t="s">
        <v>43</v>
      </c>
      <c r="C39" s="13" t="s">
        <v>25</v>
      </c>
      <c r="D39" s="3">
        <f>SUM(D40:D43)</f>
        <v>5123</v>
      </c>
      <c r="E39" s="3">
        <f t="shared" ref="E39:G39" si="16">SUM(E40:E43)</f>
        <v>462.3</v>
      </c>
      <c r="F39" s="3">
        <f>SUM(F40:F43)</f>
        <v>160.6</v>
      </c>
      <c r="G39" s="3">
        <f t="shared" si="16"/>
        <v>2500.1</v>
      </c>
      <c r="H39" s="3">
        <f t="shared" ref="H39:J39" si="17">SUM(H40:H43)</f>
        <v>2000</v>
      </c>
      <c r="I39" s="3">
        <f t="shared" si="17"/>
        <v>0</v>
      </c>
      <c r="J39" s="3">
        <f t="shared" si="17"/>
        <v>0</v>
      </c>
      <c r="K39" s="54" t="s">
        <v>11</v>
      </c>
      <c r="O39" s="9"/>
      <c r="P39" s="10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2"/>
    </row>
    <row r="40" spans="1:28" ht="30" x14ac:dyDescent="0.25">
      <c r="A40" s="54"/>
      <c r="B40" s="54"/>
      <c r="C40" s="5" t="s">
        <v>5</v>
      </c>
      <c r="D40" s="3">
        <f>SUM(E40:J40)</f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54"/>
      <c r="O40" s="9"/>
      <c r="P40" s="10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2"/>
    </row>
    <row r="41" spans="1:28" ht="21" customHeight="1" x14ac:dyDescent="0.25">
      <c r="A41" s="54"/>
      <c r="B41" s="54"/>
      <c r="C41" s="5" t="s">
        <v>6</v>
      </c>
      <c r="D41" s="3">
        <f>SUM(E41:J41)</f>
        <v>4660.7</v>
      </c>
      <c r="E41" s="3">
        <v>0</v>
      </c>
      <c r="F41" s="3">
        <v>160.6</v>
      </c>
      <c r="G41" s="3">
        <v>2500.1</v>
      </c>
      <c r="H41" s="34">
        <v>2000</v>
      </c>
      <c r="I41" s="3">
        <v>0</v>
      </c>
      <c r="J41" s="3">
        <v>0</v>
      </c>
      <c r="K41" s="54"/>
      <c r="O41" s="9"/>
      <c r="P41" s="10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2"/>
    </row>
    <row r="42" spans="1:28" x14ac:dyDescent="0.25">
      <c r="A42" s="54"/>
      <c r="B42" s="54"/>
      <c r="C42" s="5" t="s">
        <v>8</v>
      </c>
      <c r="D42" s="3">
        <f>SUM(E42:J42)</f>
        <v>462.3</v>
      </c>
      <c r="E42" s="3">
        <f>853-390.7</f>
        <v>462.3</v>
      </c>
      <c r="F42" s="3">
        <v>0</v>
      </c>
      <c r="G42" s="3">
        <v>0</v>
      </c>
      <c r="H42" s="3">
        <v>0</v>
      </c>
      <c r="I42" s="3">
        <f>0</f>
        <v>0</v>
      </c>
      <c r="J42" s="3">
        <f>0</f>
        <v>0</v>
      </c>
      <c r="K42" s="54"/>
      <c r="O42" s="9"/>
      <c r="P42" s="10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2"/>
    </row>
    <row r="43" spans="1:28" ht="30" x14ac:dyDescent="0.25">
      <c r="A43" s="54"/>
      <c r="B43" s="54"/>
      <c r="C43" s="5" t="s">
        <v>7</v>
      </c>
      <c r="D43" s="3">
        <f>SUM(E43:J43)</f>
        <v>0</v>
      </c>
      <c r="E43" s="3">
        <f>+E17+E22+E12</f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54"/>
      <c r="O43" s="9"/>
      <c r="P43" s="10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2"/>
    </row>
    <row r="44" spans="1:28" ht="28.5" x14ac:dyDescent="0.25">
      <c r="A44" s="76" t="s">
        <v>29</v>
      </c>
      <c r="B44" s="86"/>
      <c r="C44" s="13" t="s">
        <v>25</v>
      </c>
      <c r="D44" s="3">
        <f>SUM(E44:J44)</f>
        <v>622.9</v>
      </c>
      <c r="E44" s="3">
        <f t="shared" ref="E44:J44" si="18">SUM(E45:E48)</f>
        <v>462.3</v>
      </c>
      <c r="F44" s="3">
        <f t="shared" si="18"/>
        <v>160.6</v>
      </c>
      <c r="G44" s="3">
        <f t="shared" si="18"/>
        <v>0</v>
      </c>
      <c r="H44" s="3">
        <f t="shared" si="18"/>
        <v>0</v>
      </c>
      <c r="I44" s="3">
        <f t="shared" si="18"/>
        <v>0</v>
      </c>
      <c r="J44" s="3">
        <f t="shared" si="18"/>
        <v>0</v>
      </c>
      <c r="K44" s="54"/>
      <c r="O44" s="9"/>
      <c r="P44" s="10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2"/>
    </row>
    <row r="45" spans="1:28" ht="30" x14ac:dyDescent="0.25">
      <c r="A45" s="78"/>
      <c r="B45" s="87"/>
      <c r="C45" s="5" t="s">
        <v>5</v>
      </c>
      <c r="D45" s="3">
        <f t="shared" ref="D45:D48" si="19">SUM(E45:J45)</f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54"/>
      <c r="O45" s="9"/>
      <c r="P45" s="10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2"/>
    </row>
    <row r="46" spans="1:28" ht="18.75" customHeight="1" x14ac:dyDescent="0.25">
      <c r="A46" s="78"/>
      <c r="B46" s="87"/>
      <c r="C46" s="5" t="s">
        <v>6</v>
      </c>
      <c r="D46" s="3">
        <f t="shared" si="19"/>
        <v>160.6</v>
      </c>
      <c r="E46" s="3">
        <v>0</v>
      </c>
      <c r="F46" s="3">
        <f>F41</f>
        <v>160.6</v>
      </c>
      <c r="G46" s="3">
        <v>0</v>
      </c>
      <c r="H46" s="3">
        <v>0</v>
      </c>
      <c r="I46" s="3">
        <v>0</v>
      </c>
      <c r="J46" s="3">
        <v>0</v>
      </c>
      <c r="K46" s="54"/>
      <c r="O46" s="9"/>
      <c r="P46" s="10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2"/>
    </row>
    <row r="47" spans="1:28" ht="17.25" customHeight="1" x14ac:dyDescent="0.25">
      <c r="A47" s="78"/>
      <c r="B47" s="87"/>
      <c r="C47" s="5" t="s">
        <v>8</v>
      </c>
      <c r="D47" s="3">
        <f t="shared" si="19"/>
        <v>462.3</v>
      </c>
      <c r="E47" s="3">
        <f>E42</f>
        <v>462.3</v>
      </c>
      <c r="F47" s="3">
        <f>F42</f>
        <v>0</v>
      </c>
      <c r="G47" s="3">
        <f t="shared" ref="G47:J47" si="20">G42</f>
        <v>0</v>
      </c>
      <c r="H47" s="3">
        <f t="shared" si="20"/>
        <v>0</v>
      </c>
      <c r="I47" s="3">
        <f t="shared" si="20"/>
        <v>0</v>
      </c>
      <c r="J47" s="3">
        <f t="shared" si="20"/>
        <v>0</v>
      </c>
      <c r="K47" s="54"/>
      <c r="O47" s="9"/>
      <c r="P47" s="10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2"/>
    </row>
    <row r="48" spans="1:28" ht="51.75" customHeight="1" x14ac:dyDescent="0.25">
      <c r="A48" s="80"/>
      <c r="B48" s="88"/>
      <c r="C48" s="5" t="s">
        <v>7</v>
      </c>
      <c r="D48" s="3">
        <f t="shared" si="19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54"/>
      <c r="O48" s="9"/>
      <c r="P48" s="10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2"/>
    </row>
    <row r="49" spans="1:28" ht="17.25" customHeight="1" x14ac:dyDescent="0.25">
      <c r="A49" s="71" t="s">
        <v>44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O49" s="9"/>
      <c r="P49" s="10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2"/>
    </row>
    <row r="50" spans="1:28" ht="30" customHeight="1" x14ac:dyDescent="0.25">
      <c r="A50" s="54" t="s">
        <v>80</v>
      </c>
      <c r="B50" s="54" t="s">
        <v>30</v>
      </c>
      <c r="C50" s="13" t="s">
        <v>25</v>
      </c>
      <c r="D50" s="3">
        <f t="shared" ref="D50:D59" si="21">SUM(E50:J50)</f>
        <v>897.6</v>
      </c>
      <c r="E50" s="3">
        <f t="shared" ref="E50:G50" si="22">SUM(E51:E54)</f>
        <v>215.6</v>
      </c>
      <c r="F50" s="3">
        <f t="shared" si="22"/>
        <v>235</v>
      </c>
      <c r="G50" s="3">
        <f t="shared" si="22"/>
        <v>247</v>
      </c>
      <c r="H50" s="3">
        <f t="shared" ref="H50:J50" si="23">SUM(H51:H54)</f>
        <v>200</v>
      </c>
      <c r="I50" s="3">
        <f t="shared" si="23"/>
        <v>0</v>
      </c>
      <c r="J50" s="3">
        <f t="shared" si="23"/>
        <v>0</v>
      </c>
      <c r="K50" s="54" t="s">
        <v>21</v>
      </c>
      <c r="O50" s="9"/>
      <c r="P50" s="1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2"/>
    </row>
    <row r="51" spans="1:28" ht="30" x14ac:dyDescent="0.25">
      <c r="A51" s="54"/>
      <c r="B51" s="54"/>
      <c r="C51" s="5" t="s">
        <v>5</v>
      </c>
      <c r="D51" s="3">
        <f t="shared" si="21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54"/>
      <c r="O51" s="9"/>
      <c r="P51" s="10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2"/>
    </row>
    <row r="52" spans="1:28" ht="19.5" customHeight="1" x14ac:dyDescent="0.25">
      <c r="A52" s="54"/>
      <c r="B52" s="54"/>
      <c r="C52" s="5" t="s">
        <v>6</v>
      </c>
      <c r="D52" s="3">
        <f t="shared" si="21"/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54"/>
      <c r="O52" s="9"/>
      <c r="P52" s="10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2"/>
    </row>
    <row r="53" spans="1:28" x14ac:dyDescent="0.25">
      <c r="A53" s="54"/>
      <c r="B53" s="54"/>
      <c r="C53" s="5" t="s">
        <v>8</v>
      </c>
      <c r="D53" s="3">
        <f t="shared" si="21"/>
        <v>897.6</v>
      </c>
      <c r="E53" s="3">
        <f>200+15.6</f>
        <v>215.6</v>
      </c>
      <c r="F53" s="3">
        <v>235</v>
      </c>
      <c r="G53" s="3">
        <v>247</v>
      </c>
      <c r="H53" s="34">
        <v>200</v>
      </c>
      <c r="I53" s="3">
        <v>0</v>
      </c>
      <c r="J53" s="3">
        <v>0</v>
      </c>
      <c r="K53" s="54"/>
      <c r="O53" s="9"/>
      <c r="P53" s="10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2"/>
    </row>
    <row r="54" spans="1:28" ht="30" x14ac:dyDescent="0.25">
      <c r="A54" s="54"/>
      <c r="B54" s="54"/>
      <c r="C54" s="5" t="s">
        <v>7</v>
      </c>
      <c r="D54" s="3">
        <f t="shared" si="21"/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54"/>
      <c r="O54" s="9"/>
      <c r="P54" s="10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2"/>
    </row>
    <row r="55" spans="1:28" ht="30" customHeight="1" x14ac:dyDescent="0.25">
      <c r="A55" s="62" t="s">
        <v>17</v>
      </c>
      <c r="B55" s="54" t="s">
        <v>27</v>
      </c>
      <c r="C55" s="13" t="s">
        <v>25</v>
      </c>
      <c r="D55" s="3">
        <f t="shared" si="21"/>
        <v>512.29999999999995</v>
      </c>
      <c r="E55" s="3">
        <f t="shared" ref="E55:G55" si="24">SUM(E56:E59)</f>
        <v>100</v>
      </c>
      <c r="F55" s="3">
        <f t="shared" si="24"/>
        <v>160</v>
      </c>
      <c r="G55" s="3">
        <f t="shared" si="24"/>
        <v>102.3</v>
      </c>
      <c r="H55" s="3">
        <f t="shared" ref="H55:J55" si="25">SUM(H56:H59)</f>
        <v>150</v>
      </c>
      <c r="I55" s="3">
        <f t="shared" si="25"/>
        <v>0</v>
      </c>
      <c r="J55" s="3">
        <f t="shared" si="25"/>
        <v>0</v>
      </c>
      <c r="K55" s="54" t="s">
        <v>21</v>
      </c>
      <c r="O55" s="9"/>
      <c r="P55" s="10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2"/>
    </row>
    <row r="56" spans="1:28" ht="30" x14ac:dyDescent="0.25">
      <c r="A56" s="62"/>
      <c r="B56" s="54"/>
      <c r="C56" s="5" t="s">
        <v>5</v>
      </c>
      <c r="D56" s="3">
        <f t="shared" si="21"/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54"/>
      <c r="O56" s="9"/>
      <c r="P56" s="10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2"/>
    </row>
    <row r="57" spans="1:28" ht="18" customHeight="1" x14ac:dyDescent="0.25">
      <c r="A57" s="62"/>
      <c r="B57" s="54"/>
      <c r="C57" s="5" t="s">
        <v>6</v>
      </c>
      <c r="D57" s="3">
        <f t="shared" si="21"/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54"/>
      <c r="O57" s="9"/>
      <c r="P57" s="10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2"/>
    </row>
    <row r="58" spans="1:28" x14ac:dyDescent="0.25">
      <c r="A58" s="62"/>
      <c r="B58" s="54"/>
      <c r="C58" s="5" t="s">
        <v>8</v>
      </c>
      <c r="D58" s="3">
        <f t="shared" si="21"/>
        <v>512.29999999999995</v>
      </c>
      <c r="E58" s="3">
        <v>100</v>
      </c>
      <c r="F58" s="3">
        <v>160</v>
      </c>
      <c r="G58" s="3">
        <v>102.3</v>
      </c>
      <c r="H58" s="34">
        <v>150</v>
      </c>
      <c r="I58" s="3">
        <v>0</v>
      </c>
      <c r="J58" s="3">
        <v>0</v>
      </c>
      <c r="K58" s="54"/>
      <c r="O58" s="9"/>
      <c r="P58" s="10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2"/>
    </row>
    <row r="59" spans="1:28" ht="30" x14ac:dyDescent="0.25">
      <c r="A59" s="62"/>
      <c r="B59" s="54"/>
      <c r="C59" s="5" t="s">
        <v>7</v>
      </c>
      <c r="D59" s="3">
        <f t="shared" si="21"/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54"/>
      <c r="O59" s="9"/>
      <c r="P59" s="10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2"/>
    </row>
    <row r="60" spans="1:28" ht="30" customHeight="1" x14ac:dyDescent="0.25">
      <c r="A60" s="63" t="s">
        <v>36</v>
      </c>
      <c r="B60" s="92"/>
      <c r="C60" s="13" t="s">
        <v>25</v>
      </c>
      <c r="D60" s="3">
        <f t="shared" ref="D60:D64" si="26">SUM(E60:J60)</f>
        <v>1409.9</v>
      </c>
      <c r="E60" s="3">
        <f t="shared" ref="E60:J60" si="27">SUM(E61:E64)</f>
        <v>315.60000000000002</v>
      </c>
      <c r="F60" s="3">
        <f t="shared" si="27"/>
        <v>395</v>
      </c>
      <c r="G60" s="3">
        <f t="shared" si="27"/>
        <v>349.3</v>
      </c>
      <c r="H60" s="3">
        <f t="shared" si="27"/>
        <v>350</v>
      </c>
      <c r="I60" s="3">
        <f t="shared" si="27"/>
        <v>0</v>
      </c>
      <c r="J60" s="3">
        <f t="shared" si="27"/>
        <v>0</v>
      </c>
      <c r="K60" s="54"/>
      <c r="O60" s="9"/>
      <c r="P60" s="10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2"/>
    </row>
    <row r="61" spans="1:28" ht="30" x14ac:dyDescent="0.25">
      <c r="A61" s="65"/>
      <c r="B61" s="93"/>
      <c r="C61" s="5" t="s">
        <v>5</v>
      </c>
      <c r="D61" s="3">
        <f t="shared" si="26"/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54"/>
      <c r="O61" s="9"/>
      <c r="P61" s="10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2"/>
    </row>
    <row r="62" spans="1:28" ht="21" customHeight="1" x14ac:dyDescent="0.25">
      <c r="A62" s="65"/>
      <c r="B62" s="93"/>
      <c r="C62" s="5" t="s">
        <v>6</v>
      </c>
      <c r="D62" s="3">
        <f t="shared" si="26"/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54"/>
      <c r="O62" s="9"/>
      <c r="P62" s="10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2"/>
    </row>
    <row r="63" spans="1:28" x14ac:dyDescent="0.25">
      <c r="A63" s="65"/>
      <c r="B63" s="93"/>
      <c r="C63" s="5" t="s">
        <v>8</v>
      </c>
      <c r="D63" s="3">
        <f t="shared" si="26"/>
        <v>1409.9</v>
      </c>
      <c r="E63" s="3">
        <f>E58+E53</f>
        <v>315.60000000000002</v>
      </c>
      <c r="F63" s="3">
        <f>F58+F53</f>
        <v>395</v>
      </c>
      <c r="G63" s="3">
        <f t="shared" ref="G63:J63" si="28">G58+G53</f>
        <v>349.3</v>
      </c>
      <c r="H63" s="3">
        <f>H58+H53</f>
        <v>350</v>
      </c>
      <c r="I63" s="3">
        <f t="shared" si="28"/>
        <v>0</v>
      </c>
      <c r="J63" s="3">
        <f t="shared" si="28"/>
        <v>0</v>
      </c>
      <c r="K63" s="54"/>
      <c r="O63" s="9"/>
      <c r="P63" s="10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2"/>
    </row>
    <row r="64" spans="1:28" ht="30" x14ac:dyDescent="0.25">
      <c r="A64" s="67"/>
      <c r="B64" s="94"/>
      <c r="C64" s="5" t="s">
        <v>7</v>
      </c>
      <c r="D64" s="3">
        <f t="shared" si="26"/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54"/>
      <c r="O64" s="9"/>
      <c r="P64" s="10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2"/>
    </row>
    <row r="65" spans="1:28" ht="28.5" x14ac:dyDescent="0.25">
      <c r="A65" s="82" t="s">
        <v>9</v>
      </c>
      <c r="B65" s="82"/>
      <c r="C65" s="13" t="s">
        <v>25</v>
      </c>
      <c r="D65" s="3">
        <f>SUM(D66:D69)</f>
        <v>15760</v>
      </c>
      <c r="E65" s="3">
        <f>SUM(E66:E69)</f>
        <v>3109.5</v>
      </c>
      <c r="F65" s="3">
        <f>SUM(F66:F69)</f>
        <v>3018.6000000000004</v>
      </c>
      <c r="G65" s="3">
        <f>SUM(G66:G69)</f>
        <v>4541.8999999999996</v>
      </c>
      <c r="H65" s="3">
        <f t="shared" ref="H65:J65" si="29">SUM(H66:H69)</f>
        <v>5090</v>
      </c>
      <c r="I65" s="3">
        <f t="shared" si="29"/>
        <v>0</v>
      </c>
      <c r="J65" s="3">
        <f t="shared" si="29"/>
        <v>0</v>
      </c>
      <c r="K65" s="54"/>
      <c r="O65" s="9"/>
      <c r="P65" s="10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2"/>
    </row>
    <row r="66" spans="1:28" ht="30" x14ac:dyDescent="0.25">
      <c r="A66" s="82"/>
      <c r="B66" s="82"/>
      <c r="C66" s="5" t="s">
        <v>5</v>
      </c>
      <c r="D66" s="3">
        <f>SUM(E66:J66)</f>
        <v>0</v>
      </c>
      <c r="E66" s="3">
        <f t="shared" ref="E66:J66" si="30">E93+E56+E51+E14+E40</f>
        <v>0</v>
      </c>
      <c r="F66" s="3">
        <f t="shared" si="30"/>
        <v>0</v>
      </c>
      <c r="G66" s="3">
        <f t="shared" si="30"/>
        <v>0</v>
      </c>
      <c r="H66" s="3">
        <f t="shared" si="30"/>
        <v>0</v>
      </c>
      <c r="I66" s="3">
        <f t="shared" si="30"/>
        <v>0</v>
      </c>
      <c r="J66" s="3">
        <f t="shared" si="30"/>
        <v>0</v>
      </c>
      <c r="K66" s="54"/>
      <c r="O66" s="9"/>
      <c r="P66" s="10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2"/>
    </row>
    <row r="67" spans="1:28" ht="20.25" customHeight="1" x14ac:dyDescent="0.25">
      <c r="A67" s="82"/>
      <c r="B67" s="82"/>
      <c r="C67" s="5" t="s">
        <v>6</v>
      </c>
      <c r="D67" s="3">
        <f>SUM(E67:J67)</f>
        <v>6548</v>
      </c>
      <c r="E67" s="3">
        <f>E94+E57+E52+E15+E41+E9</f>
        <v>0</v>
      </c>
      <c r="F67" s="3">
        <f>F57+F52+F15+F41+F20+F10+F30</f>
        <v>910.7</v>
      </c>
      <c r="G67" s="3">
        <f>G10+G57+G52+G41+G30+G25+G20+G15</f>
        <v>2637.2999999999997</v>
      </c>
      <c r="H67" s="3">
        <f>H10+H41</f>
        <v>3000</v>
      </c>
      <c r="I67" s="3">
        <f>I94+I57+I52+I15+I41+I9</f>
        <v>0</v>
      </c>
      <c r="J67" s="3">
        <f>J94+J57+J52+J15+J41+J9</f>
        <v>0</v>
      </c>
      <c r="K67" s="54"/>
      <c r="O67" s="9"/>
      <c r="P67" s="10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2"/>
    </row>
    <row r="68" spans="1:28" x14ac:dyDescent="0.25">
      <c r="A68" s="82"/>
      <c r="B68" s="82"/>
      <c r="C68" s="5" t="s">
        <v>8</v>
      </c>
      <c r="D68" s="3">
        <f>SUM(E68:J68)</f>
        <v>9212</v>
      </c>
      <c r="E68" s="3">
        <f>E58+E53+E16+E42+E21+E11</f>
        <v>3109.5</v>
      </c>
      <c r="F68" s="3">
        <f>F58+F53+F16+F42+F21+F11+F31</f>
        <v>2107.9</v>
      </c>
      <c r="G68" s="3">
        <f>G58+G53+G16+G42+G21+G11+G26+G31</f>
        <v>1904.6</v>
      </c>
      <c r="H68" s="3">
        <f>H58+H53+H16+H42+H21+H11+H31</f>
        <v>2090</v>
      </c>
      <c r="I68" s="3">
        <f>I58+I53+I16+I42+I21+I11</f>
        <v>0</v>
      </c>
      <c r="J68" s="3">
        <f>J58+J53+J16+J42+J21+J11</f>
        <v>0</v>
      </c>
      <c r="K68" s="54"/>
      <c r="O68" s="9"/>
      <c r="P68" s="10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2"/>
    </row>
    <row r="69" spans="1:28" ht="30" x14ac:dyDescent="0.25">
      <c r="A69" s="82"/>
      <c r="B69" s="82"/>
      <c r="C69" s="5" t="s">
        <v>7</v>
      </c>
      <c r="D69" s="3">
        <f>SUM(E69:J69)</f>
        <v>0</v>
      </c>
      <c r="E69" s="3">
        <f t="shared" ref="E69:J69" si="31">E96+E59+E54</f>
        <v>0</v>
      </c>
      <c r="F69" s="3">
        <f t="shared" si="31"/>
        <v>0</v>
      </c>
      <c r="G69" s="3">
        <f t="shared" si="31"/>
        <v>0</v>
      </c>
      <c r="H69" s="3">
        <f t="shared" si="31"/>
        <v>0</v>
      </c>
      <c r="I69" s="3">
        <f t="shared" si="31"/>
        <v>0</v>
      </c>
      <c r="J69" s="3">
        <f t="shared" si="31"/>
        <v>0</v>
      </c>
      <c r="K69" s="54"/>
      <c r="O69" s="9"/>
      <c r="P69" s="10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2"/>
    </row>
    <row r="70" spans="1:28" ht="18.75" customHeight="1" x14ac:dyDescent="0.25">
      <c r="A70" s="71" t="s">
        <v>24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O70" s="9"/>
      <c r="P70" s="10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2"/>
    </row>
    <row r="71" spans="1:28" ht="33" customHeight="1" x14ac:dyDescent="0.25">
      <c r="A71" s="71" t="s">
        <v>38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O71" s="9"/>
      <c r="P71" s="10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2"/>
    </row>
    <row r="72" spans="1:28" ht="28.5" x14ac:dyDescent="0.25">
      <c r="A72" s="55" t="s">
        <v>54</v>
      </c>
      <c r="B72" s="55" t="s">
        <v>46</v>
      </c>
      <c r="C72" s="13" t="s">
        <v>25</v>
      </c>
      <c r="D72" s="3">
        <f>D73+D74+D75+D76</f>
        <v>398</v>
      </c>
      <c r="E72" s="3">
        <f t="shared" ref="E72:J72" si="32">E73+E74+E75+E76</f>
        <v>99</v>
      </c>
      <c r="F72" s="3">
        <f t="shared" si="32"/>
        <v>99</v>
      </c>
      <c r="G72" s="3">
        <f t="shared" si="32"/>
        <v>100</v>
      </c>
      <c r="H72" s="3">
        <f t="shared" si="32"/>
        <v>100</v>
      </c>
      <c r="I72" s="3">
        <f t="shared" si="32"/>
        <v>0</v>
      </c>
      <c r="J72" s="3">
        <f t="shared" si="32"/>
        <v>0</v>
      </c>
      <c r="K72" s="54" t="s">
        <v>47</v>
      </c>
      <c r="O72" s="9"/>
      <c r="P72" s="10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2"/>
    </row>
    <row r="73" spans="1:28" ht="30" x14ac:dyDescent="0.25">
      <c r="A73" s="56"/>
      <c r="B73" s="56"/>
      <c r="C73" s="5" t="s">
        <v>5</v>
      </c>
      <c r="D73" s="3">
        <f>E73+F73+G73+H73+I73+J73</f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54"/>
      <c r="O73" s="9"/>
      <c r="P73" s="10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2"/>
    </row>
    <row r="74" spans="1:28" ht="30" x14ac:dyDescent="0.25">
      <c r="A74" s="56"/>
      <c r="B74" s="56"/>
      <c r="C74" s="5" t="s">
        <v>6</v>
      </c>
      <c r="D74" s="3">
        <f t="shared" ref="D74:D75" si="33">E74+F74+G74+H74+I74+J74</f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54"/>
      <c r="O74" s="9"/>
      <c r="P74" s="10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2"/>
    </row>
    <row r="75" spans="1:28" x14ac:dyDescent="0.25">
      <c r="A75" s="56"/>
      <c r="B75" s="56"/>
      <c r="C75" s="5" t="s">
        <v>8</v>
      </c>
      <c r="D75" s="3">
        <f t="shared" si="33"/>
        <v>398</v>
      </c>
      <c r="E75" s="3">
        <v>99</v>
      </c>
      <c r="F75" s="3">
        <v>99</v>
      </c>
      <c r="G75" s="3">
        <v>100</v>
      </c>
      <c r="H75" s="34">
        <v>100</v>
      </c>
      <c r="I75" s="3">
        <v>0</v>
      </c>
      <c r="J75" s="3">
        <v>0</v>
      </c>
      <c r="K75" s="54"/>
      <c r="O75" s="9"/>
      <c r="P75" s="10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2"/>
    </row>
    <row r="76" spans="1:28" ht="30" x14ac:dyDescent="0.25">
      <c r="A76" s="57"/>
      <c r="B76" s="57"/>
      <c r="C76" s="5" t="s">
        <v>7</v>
      </c>
      <c r="D76" s="3">
        <f>E76+F76+G76+H76+I76+J76</f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54"/>
      <c r="O76" s="9"/>
      <c r="P76" s="10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2"/>
    </row>
    <row r="77" spans="1:28" ht="28.5" x14ac:dyDescent="0.25">
      <c r="A77" s="54" t="s">
        <v>77</v>
      </c>
      <c r="B77" s="55" t="s">
        <v>52</v>
      </c>
      <c r="C77" s="13" t="str">
        <f>C143</f>
        <v>Итого, в том числе</v>
      </c>
      <c r="D77" s="3">
        <f>D78+D79+D80+D81</f>
        <v>552.44000000000005</v>
      </c>
      <c r="E77" s="3">
        <f t="shared" ref="E77:J77" si="34">E78+E79+E80+E81</f>
        <v>0</v>
      </c>
      <c r="F77" s="3">
        <f t="shared" si="34"/>
        <v>552.44000000000005</v>
      </c>
      <c r="G77" s="3">
        <f t="shared" si="34"/>
        <v>0</v>
      </c>
      <c r="H77" s="3">
        <f t="shared" si="34"/>
        <v>0</v>
      </c>
      <c r="I77" s="3">
        <f t="shared" si="34"/>
        <v>0</v>
      </c>
      <c r="J77" s="3">
        <f t="shared" si="34"/>
        <v>0</v>
      </c>
      <c r="K77" s="54" t="s">
        <v>47</v>
      </c>
      <c r="O77" s="9"/>
      <c r="P77" s="10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2"/>
    </row>
    <row r="78" spans="1:28" ht="30" x14ac:dyDescent="0.25">
      <c r="A78" s="54"/>
      <c r="B78" s="56"/>
      <c r="C78" s="5" t="str">
        <f>C144</f>
        <v>федеральный бюджет</v>
      </c>
      <c r="D78" s="3">
        <f>E78+F78+G78+H78+I78+J78</f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54"/>
      <c r="O78" s="9"/>
      <c r="P78" s="10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2"/>
    </row>
    <row r="79" spans="1:28" ht="30" x14ac:dyDescent="0.25">
      <c r="A79" s="54"/>
      <c r="B79" s="56"/>
      <c r="C79" s="5" t="str">
        <f>C145</f>
        <v>областной бюджет</v>
      </c>
      <c r="D79" s="3">
        <f t="shared" ref="D79:D81" si="35">E79+F79+G79+H79+I79+J79</f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54"/>
      <c r="O79" s="9"/>
      <c r="P79" s="10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2"/>
    </row>
    <row r="80" spans="1:28" x14ac:dyDescent="0.25">
      <c r="A80" s="54"/>
      <c r="B80" s="56"/>
      <c r="C80" s="5" t="str">
        <f>C146</f>
        <v>местный бюджет</v>
      </c>
      <c r="D80" s="3">
        <f t="shared" si="35"/>
        <v>552.44000000000005</v>
      </c>
      <c r="E80" s="3">
        <v>0</v>
      </c>
      <c r="F80" s="3">
        <f>192.24+165.5+194.7</f>
        <v>552.44000000000005</v>
      </c>
      <c r="G80" s="3">
        <v>0</v>
      </c>
      <c r="H80" s="3">
        <v>0</v>
      </c>
      <c r="I80" s="3">
        <v>0</v>
      </c>
      <c r="J80" s="3">
        <v>0</v>
      </c>
      <c r="K80" s="54"/>
      <c r="O80" s="9"/>
      <c r="P80" s="10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2"/>
    </row>
    <row r="81" spans="1:28" ht="30" x14ac:dyDescent="0.25">
      <c r="A81" s="54"/>
      <c r="B81" s="57"/>
      <c r="C81" s="5" t="str">
        <f>C147</f>
        <v>внебюджетные средства</v>
      </c>
      <c r="D81" s="3">
        <f t="shared" si="35"/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54"/>
      <c r="O81" s="9"/>
      <c r="P81" s="10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2"/>
    </row>
    <row r="82" spans="1:28" ht="30" customHeight="1" x14ac:dyDescent="0.25">
      <c r="A82" s="54" t="s">
        <v>55</v>
      </c>
      <c r="B82" s="54" t="s">
        <v>45</v>
      </c>
      <c r="C82" s="13" t="s">
        <v>25</v>
      </c>
      <c r="D82" s="3">
        <f>SUM(E82:J82)</f>
        <v>7461.1</v>
      </c>
      <c r="E82" s="3">
        <f t="shared" ref="E82:G82" si="36">SUM(E83:E86)</f>
        <v>6701.5</v>
      </c>
      <c r="F82" s="3">
        <f t="shared" si="36"/>
        <v>759.6</v>
      </c>
      <c r="G82" s="3">
        <f t="shared" si="36"/>
        <v>0</v>
      </c>
      <c r="H82" s="3">
        <f t="shared" ref="H82:J82" si="37">SUM(H83:H86)</f>
        <v>0</v>
      </c>
      <c r="I82" s="3">
        <f t="shared" si="37"/>
        <v>0</v>
      </c>
      <c r="J82" s="3">
        <f t="shared" si="37"/>
        <v>0</v>
      </c>
      <c r="K82" s="54" t="s">
        <v>12</v>
      </c>
      <c r="O82" s="9"/>
      <c r="P82" s="10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2"/>
    </row>
    <row r="83" spans="1:28" ht="30" x14ac:dyDescent="0.25">
      <c r="A83" s="54"/>
      <c r="B83" s="54"/>
      <c r="C83" s="5" t="s">
        <v>5</v>
      </c>
      <c r="D83" s="3">
        <f>SUM(E83:J83)</f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54"/>
      <c r="O83" s="9"/>
      <c r="P83" s="10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2"/>
    </row>
    <row r="84" spans="1:28" ht="30" x14ac:dyDescent="0.25">
      <c r="A84" s="54"/>
      <c r="B84" s="54"/>
      <c r="C84" s="5" t="s">
        <v>6</v>
      </c>
      <c r="D84" s="3">
        <f t="shared" ref="D84:D86" si="38">SUM(E84:J84)</f>
        <v>6168.7</v>
      </c>
      <c r="E84" s="3">
        <f>6168.7</f>
        <v>6168.7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54"/>
      <c r="O84" s="9"/>
      <c r="P84" s="10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2"/>
    </row>
    <row r="85" spans="1:28" x14ac:dyDescent="0.25">
      <c r="A85" s="54"/>
      <c r="B85" s="54"/>
      <c r="C85" s="5" t="s">
        <v>8</v>
      </c>
      <c r="D85" s="3">
        <f t="shared" si="38"/>
        <v>1292.4000000000001</v>
      </c>
      <c r="E85" s="3">
        <v>532.79999999999995</v>
      </c>
      <c r="F85" s="3">
        <f>790.2-30.6</f>
        <v>759.6</v>
      </c>
      <c r="G85" s="3">
        <v>0</v>
      </c>
      <c r="H85" s="3">
        <v>0</v>
      </c>
      <c r="I85" s="3">
        <v>0</v>
      </c>
      <c r="J85" s="3">
        <v>0</v>
      </c>
      <c r="K85" s="54"/>
      <c r="O85" s="9"/>
      <c r="P85" s="10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2"/>
    </row>
    <row r="86" spans="1:28" ht="30" x14ac:dyDescent="0.25">
      <c r="A86" s="54"/>
      <c r="B86" s="54"/>
      <c r="C86" s="5" t="s">
        <v>7</v>
      </c>
      <c r="D86" s="3">
        <f t="shared" si="38"/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54"/>
      <c r="O86" s="9"/>
      <c r="P86" s="10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2"/>
    </row>
    <row r="87" spans="1:28" ht="30" customHeight="1" x14ac:dyDescent="0.25">
      <c r="A87" s="54" t="s">
        <v>72</v>
      </c>
      <c r="B87" s="54" t="s">
        <v>51</v>
      </c>
      <c r="C87" s="13" t="s">
        <v>25</v>
      </c>
      <c r="D87" s="3">
        <f>SUM(E87:J87)</f>
        <v>1833.6</v>
      </c>
      <c r="E87" s="3">
        <f t="shared" ref="E87:J87" si="39">SUM(E88:E91)</f>
        <v>0</v>
      </c>
      <c r="F87" s="3">
        <f t="shared" si="39"/>
        <v>0</v>
      </c>
      <c r="G87" s="3">
        <f t="shared" si="39"/>
        <v>0</v>
      </c>
      <c r="H87" s="3">
        <f t="shared" si="39"/>
        <v>0</v>
      </c>
      <c r="I87" s="3">
        <f t="shared" si="39"/>
        <v>0</v>
      </c>
      <c r="J87" s="3">
        <f t="shared" si="39"/>
        <v>1833.6</v>
      </c>
      <c r="K87" s="54" t="s">
        <v>12</v>
      </c>
      <c r="O87" s="9"/>
      <c r="P87" s="10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2"/>
    </row>
    <row r="88" spans="1:28" ht="30" x14ac:dyDescent="0.25">
      <c r="A88" s="54"/>
      <c r="B88" s="54"/>
      <c r="C88" s="5" t="s">
        <v>5</v>
      </c>
      <c r="D88" s="3">
        <f>SUM(E88:J88)</f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54"/>
      <c r="O88" s="9"/>
      <c r="P88" s="10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2"/>
    </row>
    <row r="89" spans="1:28" ht="30" x14ac:dyDescent="0.25">
      <c r="A89" s="54"/>
      <c r="B89" s="54"/>
      <c r="C89" s="5" t="s">
        <v>6</v>
      </c>
      <c r="D89" s="3">
        <f t="shared" ref="D89:D91" si="40">SUM(E89:J89)</f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54"/>
      <c r="O89" s="9"/>
      <c r="P89" s="10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2"/>
    </row>
    <row r="90" spans="1:28" x14ac:dyDescent="0.25">
      <c r="A90" s="54"/>
      <c r="B90" s="54"/>
      <c r="C90" s="5" t="s">
        <v>8</v>
      </c>
      <c r="D90" s="3">
        <f t="shared" si="40"/>
        <v>1833.6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1833.6</v>
      </c>
      <c r="K90" s="54"/>
      <c r="O90" s="9"/>
      <c r="P90" s="10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2"/>
    </row>
    <row r="91" spans="1:28" ht="30" x14ac:dyDescent="0.25">
      <c r="A91" s="54"/>
      <c r="B91" s="54"/>
      <c r="C91" s="5" t="s">
        <v>7</v>
      </c>
      <c r="D91" s="3">
        <f t="shared" si="40"/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54"/>
      <c r="O91" s="9"/>
      <c r="P91" s="10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2"/>
    </row>
    <row r="92" spans="1:28" ht="30" customHeight="1" x14ac:dyDescent="0.25">
      <c r="A92" s="62" t="s">
        <v>56</v>
      </c>
      <c r="B92" s="54" t="s">
        <v>27</v>
      </c>
      <c r="C92" s="13" t="s">
        <v>25</v>
      </c>
      <c r="D92" s="3">
        <f t="shared" ref="D92:D98" si="41">SUM(E92:J92)</f>
        <v>1678</v>
      </c>
      <c r="E92" s="3">
        <f t="shared" ref="E92:J92" si="42">SUM(E93:E96)</f>
        <v>1678</v>
      </c>
      <c r="F92" s="3">
        <f t="shared" si="42"/>
        <v>0</v>
      </c>
      <c r="G92" s="3">
        <f t="shared" si="42"/>
        <v>0</v>
      </c>
      <c r="H92" s="3">
        <f t="shared" si="42"/>
        <v>0</v>
      </c>
      <c r="I92" s="3">
        <f t="shared" si="42"/>
        <v>0</v>
      </c>
      <c r="J92" s="3">
        <f t="shared" si="42"/>
        <v>0</v>
      </c>
      <c r="K92" s="54" t="s">
        <v>26</v>
      </c>
      <c r="O92" s="9"/>
      <c r="P92" s="10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2"/>
    </row>
    <row r="93" spans="1:28" ht="30" x14ac:dyDescent="0.25">
      <c r="A93" s="62"/>
      <c r="B93" s="54"/>
      <c r="C93" s="5" t="s">
        <v>5</v>
      </c>
      <c r="D93" s="3">
        <f t="shared" si="41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54"/>
      <c r="O93" s="9"/>
      <c r="P93" s="10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2"/>
    </row>
    <row r="94" spans="1:28" ht="30" x14ac:dyDescent="0.25">
      <c r="A94" s="62"/>
      <c r="B94" s="54"/>
      <c r="C94" s="5" t="s">
        <v>6</v>
      </c>
      <c r="D94" s="3">
        <f t="shared" si="41"/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54"/>
      <c r="O94" s="9"/>
      <c r="P94" s="10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2"/>
    </row>
    <row r="95" spans="1:28" x14ac:dyDescent="0.25">
      <c r="A95" s="62"/>
      <c r="B95" s="54"/>
      <c r="C95" s="5" t="s">
        <v>8</v>
      </c>
      <c r="D95" s="3">
        <f t="shared" si="41"/>
        <v>1678</v>
      </c>
      <c r="E95" s="3">
        <v>1678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54"/>
      <c r="O95" s="9"/>
      <c r="P95" s="10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2"/>
    </row>
    <row r="96" spans="1:28" ht="30" x14ac:dyDescent="0.25">
      <c r="A96" s="62"/>
      <c r="B96" s="54"/>
      <c r="C96" s="5" t="s">
        <v>7</v>
      </c>
      <c r="D96" s="3">
        <f t="shared" si="41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54"/>
      <c r="O96" s="9"/>
      <c r="P96" s="10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2"/>
    </row>
    <row r="97" spans="1:28" ht="30" customHeight="1" x14ac:dyDescent="0.25">
      <c r="A97" s="54" t="s">
        <v>57</v>
      </c>
      <c r="B97" s="54" t="s">
        <v>27</v>
      </c>
      <c r="C97" s="13" t="s">
        <v>25</v>
      </c>
      <c r="D97" s="3">
        <f t="shared" si="41"/>
        <v>0</v>
      </c>
      <c r="E97" s="3">
        <f t="shared" ref="E97:G97" si="43">SUM(E98:E101)</f>
        <v>0</v>
      </c>
      <c r="F97" s="3">
        <f t="shared" si="43"/>
        <v>0</v>
      </c>
      <c r="G97" s="3">
        <f t="shared" si="43"/>
        <v>0</v>
      </c>
      <c r="H97" s="3">
        <f t="shared" ref="H97:J97" si="44">SUM(H98:H101)</f>
        <v>0</v>
      </c>
      <c r="I97" s="3">
        <f t="shared" si="44"/>
        <v>0</v>
      </c>
      <c r="J97" s="3">
        <f t="shared" si="44"/>
        <v>0</v>
      </c>
      <c r="K97" s="54" t="s">
        <v>87</v>
      </c>
      <c r="O97" s="9"/>
      <c r="P97" s="10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2"/>
    </row>
    <row r="98" spans="1:28" ht="30" x14ac:dyDescent="0.25">
      <c r="A98" s="54"/>
      <c r="B98" s="54"/>
      <c r="C98" s="5" t="s">
        <v>5</v>
      </c>
      <c r="D98" s="3">
        <f t="shared" si="41"/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54"/>
      <c r="O98" s="9"/>
      <c r="P98" s="10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2"/>
    </row>
    <row r="99" spans="1:28" ht="30" x14ac:dyDescent="0.25">
      <c r="A99" s="54"/>
      <c r="B99" s="54"/>
      <c r="C99" s="5" t="s">
        <v>6</v>
      </c>
      <c r="D99" s="3">
        <f t="shared" ref="D99:D101" si="45">SUM(E99:J99)</f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54"/>
      <c r="O99" s="9"/>
      <c r="P99" s="10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2"/>
    </row>
    <row r="100" spans="1:28" x14ac:dyDescent="0.25">
      <c r="A100" s="54"/>
      <c r="B100" s="54"/>
      <c r="C100" s="5" t="s">
        <v>8</v>
      </c>
      <c r="D100" s="3">
        <f t="shared" si="45"/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54"/>
      <c r="O100" s="9"/>
      <c r="P100" s="10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2"/>
    </row>
    <row r="101" spans="1:28" ht="30" x14ac:dyDescent="0.25">
      <c r="A101" s="54"/>
      <c r="B101" s="54"/>
      <c r="C101" s="5" t="s">
        <v>7</v>
      </c>
      <c r="D101" s="3">
        <f t="shared" si="45"/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54"/>
      <c r="O101" s="9"/>
      <c r="P101" s="10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2"/>
    </row>
    <row r="102" spans="1:28" ht="28.5" x14ac:dyDescent="0.25">
      <c r="A102" s="62" t="s">
        <v>58</v>
      </c>
      <c r="B102" s="54" t="s">
        <v>27</v>
      </c>
      <c r="C102" s="13" t="s">
        <v>25</v>
      </c>
      <c r="D102" s="3">
        <f t="shared" ref="D102:D106" si="46">SUM(E102:J102)</f>
        <v>77164.2</v>
      </c>
      <c r="E102" s="3">
        <f>SUM(E103:E106)</f>
        <v>77164.2</v>
      </c>
      <c r="F102" s="3">
        <f t="shared" ref="F102:G102" si="47">SUM(F103:F106)</f>
        <v>0</v>
      </c>
      <c r="G102" s="3">
        <f t="shared" si="47"/>
        <v>0</v>
      </c>
      <c r="H102" s="3">
        <f t="shared" ref="H102:J102" si="48">SUM(H103:H106)</f>
        <v>0</v>
      </c>
      <c r="I102" s="3">
        <f t="shared" si="48"/>
        <v>0</v>
      </c>
      <c r="J102" s="3">
        <f t="shared" si="48"/>
        <v>0</v>
      </c>
      <c r="K102" s="54" t="s">
        <v>81</v>
      </c>
      <c r="O102" s="9"/>
      <c r="P102" s="10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2"/>
    </row>
    <row r="103" spans="1:28" ht="30" x14ac:dyDescent="0.25">
      <c r="A103" s="62"/>
      <c r="B103" s="54"/>
      <c r="C103" s="5" t="s">
        <v>5</v>
      </c>
      <c r="D103" s="3">
        <f t="shared" si="46"/>
        <v>75545.2</v>
      </c>
      <c r="E103" s="3">
        <v>75545.2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54"/>
      <c r="O103" s="9"/>
      <c r="P103" s="10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2"/>
    </row>
    <row r="104" spans="1:28" ht="30" x14ac:dyDescent="0.25">
      <c r="A104" s="62"/>
      <c r="B104" s="54"/>
      <c r="C104" s="5" t="s">
        <v>6</v>
      </c>
      <c r="D104" s="3">
        <f t="shared" si="46"/>
        <v>1541.7</v>
      </c>
      <c r="E104" s="3">
        <v>1541.7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54"/>
      <c r="O104" s="9"/>
      <c r="P104" s="10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2"/>
    </row>
    <row r="105" spans="1:28" x14ac:dyDescent="0.25">
      <c r="A105" s="62"/>
      <c r="B105" s="54"/>
      <c r="C105" s="5" t="s">
        <v>8</v>
      </c>
      <c r="D105" s="3">
        <f t="shared" si="46"/>
        <v>77.3</v>
      </c>
      <c r="E105" s="3">
        <f>77.3</f>
        <v>77.3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54"/>
      <c r="O105" s="9"/>
      <c r="P105" s="10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2"/>
    </row>
    <row r="106" spans="1:28" ht="30" x14ac:dyDescent="0.25">
      <c r="A106" s="62"/>
      <c r="B106" s="54"/>
      <c r="C106" s="5" t="s">
        <v>7</v>
      </c>
      <c r="D106" s="3">
        <f t="shared" si="46"/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54"/>
      <c r="O106" s="9"/>
      <c r="P106" s="10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2"/>
    </row>
    <row r="107" spans="1:28" ht="30" customHeight="1" x14ac:dyDescent="0.25">
      <c r="A107" s="62" t="s">
        <v>59</v>
      </c>
      <c r="B107" s="54" t="s">
        <v>27</v>
      </c>
      <c r="C107" s="13" t="s">
        <v>25</v>
      </c>
      <c r="D107" s="3">
        <f>SUM(E107:J107)</f>
        <v>150</v>
      </c>
      <c r="E107" s="3">
        <f t="shared" ref="E107:J107" si="49">SUM(E108:E111)</f>
        <v>150</v>
      </c>
      <c r="F107" s="3">
        <f t="shared" si="49"/>
        <v>0</v>
      </c>
      <c r="G107" s="3">
        <f t="shared" si="49"/>
        <v>0</v>
      </c>
      <c r="H107" s="3">
        <f t="shared" si="49"/>
        <v>0</v>
      </c>
      <c r="I107" s="3">
        <f t="shared" si="49"/>
        <v>0</v>
      </c>
      <c r="J107" s="3">
        <f t="shared" si="49"/>
        <v>0</v>
      </c>
      <c r="K107" s="54" t="s">
        <v>82</v>
      </c>
      <c r="O107" s="9"/>
      <c r="P107" s="10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2"/>
    </row>
    <row r="108" spans="1:28" ht="30" x14ac:dyDescent="0.25">
      <c r="A108" s="62"/>
      <c r="B108" s="54"/>
      <c r="C108" s="5" t="s">
        <v>5</v>
      </c>
      <c r="D108" s="3">
        <f>SUM(E108:J108)</f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54"/>
      <c r="O108" s="9"/>
      <c r="P108" s="10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2"/>
    </row>
    <row r="109" spans="1:28" ht="30" x14ac:dyDescent="0.25">
      <c r="A109" s="62"/>
      <c r="B109" s="54"/>
      <c r="C109" s="5" t="s">
        <v>6</v>
      </c>
      <c r="D109" s="3">
        <f>SUM(E109:J109)</f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54"/>
      <c r="O109" s="9"/>
      <c r="P109" s="10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2"/>
    </row>
    <row r="110" spans="1:28" x14ac:dyDescent="0.25">
      <c r="A110" s="62"/>
      <c r="B110" s="54"/>
      <c r="C110" s="5" t="s">
        <v>8</v>
      </c>
      <c r="D110" s="3">
        <f>SUM(E110:J110)</f>
        <v>150</v>
      </c>
      <c r="E110" s="3">
        <v>150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54"/>
      <c r="O110" s="9"/>
      <c r="P110" s="10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2"/>
    </row>
    <row r="111" spans="1:28" ht="30" x14ac:dyDescent="0.25">
      <c r="A111" s="62"/>
      <c r="B111" s="54"/>
      <c r="C111" s="5" t="s">
        <v>7</v>
      </c>
      <c r="D111" s="3">
        <f>SUM(E111:J111)</f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54"/>
      <c r="O111" s="9"/>
      <c r="P111" s="10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2"/>
    </row>
    <row r="112" spans="1:28" ht="28.5" x14ac:dyDescent="0.25">
      <c r="A112" s="58" t="s">
        <v>62</v>
      </c>
      <c r="B112" s="54" t="s">
        <v>27</v>
      </c>
      <c r="C112" s="13" t="s">
        <v>25</v>
      </c>
      <c r="D112" s="3">
        <f>D113+D114+D115+D116</f>
        <v>10000</v>
      </c>
      <c r="E112" s="3">
        <f>E113+E114+E115+E116</f>
        <v>0</v>
      </c>
      <c r="F112" s="3">
        <f t="shared" ref="F112:J112" si="50">F113+F114+F115+F116</f>
        <v>10000</v>
      </c>
      <c r="G112" s="3">
        <f t="shared" si="50"/>
        <v>0</v>
      </c>
      <c r="H112" s="3">
        <f t="shared" si="50"/>
        <v>0</v>
      </c>
      <c r="I112" s="3">
        <f t="shared" si="50"/>
        <v>0</v>
      </c>
      <c r="J112" s="3">
        <f t="shared" si="50"/>
        <v>0</v>
      </c>
      <c r="K112" s="55" t="s">
        <v>73</v>
      </c>
      <c r="O112" s="9"/>
      <c r="P112" s="10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2"/>
    </row>
    <row r="113" spans="1:28" ht="30" x14ac:dyDescent="0.25">
      <c r="A113" s="56"/>
      <c r="B113" s="54"/>
      <c r="C113" s="5" t="s">
        <v>5</v>
      </c>
      <c r="D113" s="3">
        <f t="shared" ref="D113:D115" si="51">E113+F113+G113+H113+I113+J113</f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56"/>
      <c r="O113" s="9"/>
      <c r="P113" s="10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2"/>
    </row>
    <row r="114" spans="1:28" ht="30" x14ac:dyDescent="0.25">
      <c r="A114" s="56"/>
      <c r="B114" s="54"/>
      <c r="C114" s="5" t="s">
        <v>6</v>
      </c>
      <c r="D114" s="3">
        <f t="shared" si="51"/>
        <v>10000</v>
      </c>
      <c r="E114" s="3">
        <v>0</v>
      </c>
      <c r="F114" s="3">
        <v>10000</v>
      </c>
      <c r="G114" s="3">
        <v>0</v>
      </c>
      <c r="H114" s="3">
        <v>0</v>
      </c>
      <c r="I114" s="3">
        <v>0</v>
      </c>
      <c r="J114" s="3">
        <v>0</v>
      </c>
      <c r="K114" s="56"/>
      <c r="O114" s="9"/>
      <c r="P114" s="10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2"/>
    </row>
    <row r="115" spans="1:28" x14ac:dyDescent="0.25">
      <c r="A115" s="56"/>
      <c r="B115" s="54"/>
      <c r="C115" s="5" t="s">
        <v>8</v>
      </c>
      <c r="D115" s="3">
        <f t="shared" si="51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56"/>
      <c r="O115" s="9"/>
      <c r="P115" s="10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2"/>
    </row>
    <row r="116" spans="1:28" ht="30" x14ac:dyDescent="0.25">
      <c r="A116" s="57"/>
      <c r="B116" s="54"/>
      <c r="C116" s="5" t="s">
        <v>7</v>
      </c>
      <c r="D116" s="3">
        <f>E116+F116+G116+H116+I116+J116</f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57"/>
      <c r="O116" s="9"/>
      <c r="P116" s="10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2"/>
    </row>
    <row r="117" spans="1:28" ht="28.5" x14ac:dyDescent="0.25">
      <c r="A117" s="58" t="s">
        <v>63</v>
      </c>
      <c r="B117" s="54" t="s">
        <v>27</v>
      </c>
      <c r="C117" s="13" t="s">
        <v>25</v>
      </c>
      <c r="D117" s="3">
        <f>D118+D119+D120+D121</f>
        <v>250</v>
      </c>
      <c r="E117" s="3">
        <f>E118+E119+E120+E121</f>
        <v>250</v>
      </c>
      <c r="F117" s="3">
        <f t="shared" ref="F117:J117" si="52">F118+F119+F120+F121</f>
        <v>0</v>
      </c>
      <c r="G117" s="3">
        <f t="shared" si="52"/>
        <v>0</v>
      </c>
      <c r="H117" s="3">
        <f t="shared" si="52"/>
        <v>0</v>
      </c>
      <c r="I117" s="3">
        <f t="shared" si="52"/>
        <v>0</v>
      </c>
      <c r="J117" s="3">
        <f t="shared" si="52"/>
        <v>0</v>
      </c>
      <c r="K117" s="55" t="s">
        <v>75</v>
      </c>
      <c r="O117" s="9"/>
      <c r="P117" s="10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2"/>
    </row>
    <row r="118" spans="1:28" ht="30" x14ac:dyDescent="0.25">
      <c r="A118" s="56"/>
      <c r="B118" s="54"/>
      <c r="C118" s="5" t="s">
        <v>5</v>
      </c>
      <c r="D118" s="3">
        <f t="shared" ref="D118:D120" si="53">E118+F118+G118+H118+I118+J118</f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56"/>
      <c r="O118" s="9"/>
      <c r="P118" s="10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2"/>
    </row>
    <row r="119" spans="1:28" ht="30" x14ac:dyDescent="0.25">
      <c r="A119" s="56"/>
      <c r="B119" s="54"/>
      <c r="C119" s="5" t="s">
        <v>6</v>
      </c>
      <c r="D119" s="3">
        <f t="shared" si="53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56"/>
      <c r="O119" s="9"/>
      <c r="P119" s="10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2"/>
    </row>
    <row r="120" spans="1:28" x14ac:dyDescent="0.25">
      <c r="A120" s="56"/>
      <c r="B120" s="54"/>
      <c r="C120" s="5" t="s">
        <v>8</v>
      </c>
      <c r="D120" s="3">
        <f t="shared" si="53"/>
        <v>250</v>
      </c>
      <c r="E120" s="3">
        <v>250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56"/>
      <c r="O120" s="9"/>
      <c r="P120" s="10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2"/>
    </row>
    <row r="121" spans="1:28" ht="30" x14ac:dyDescent="0.25">
      <c r="A121" s="57"/>
      <c r="B121" s="54"/>
      <c r="C121" s="5" t="s">
        <v>7</v>
      </c>
      <c r="D121" s="3">
        <f>E121+F121+G121+H121+I121+J121</f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57"/>
      <c r="O121" s="9"/>
      <c r="P121" s="10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2"/>
    </row>
    <row r="122" spans="1:28" ht="28.5" x14ac:dyDescent="0.25">
      <c r="A122" s="58" t="s">
        <v>88</v>
      </c>
      <c r="B122" s="54" t="s">
        <v>27</v>
      </c>
      <c r="C122" s="13" t="s">
        <v>25</v>
      </c>
      <c r="D122" s="3">
        <f>D123+D124+D125+D126</f>
        <v>3693.8</v>
      </c>
      <c r="E122" s="3">
        <f>E123+E124+E125+E126</f>
        <v>0</v>
      </c>
      <c r="F122" s="3">
        <f t="shared" ref="F122:J122" si="54">F123+F124+F125+F126</f>
        <v>1100</v>
      </c>
      <c r="G122" s="3">
        <f t="shared" si="54"/>
        <v>2593.8000000000002</v>
      </c>
      <c r="H122" s="3">
        <f t="shared" si="54"/>
        <v>0</v>
      </c>
      <c r="I122" s="3">
        <f t="shared" si="54"/>
        <v>0</v>
      </c>
      <c r="J122" s="3">
        <f t="shared" si="54"/>
        <v>0</v>
      </c>
      <c r="K122" s="55" t="s">
        <v>74</v>
      </c>
      <c r="O122" s="9"/>
      <c r="P122" s="10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2"/>
    </row>
    <row r="123" spans="1:28" ht="30" x14ac:dyDescent="0.25">
      <c r="A123" s="56"/>
      <c r="B123" s="54"/>
      <c r="C123" s="5" t="s">
        <v>5</v>
      </c>
      <c r="D123" s="3">
        <f t="shared" ref="D123:D125" si="55">E123+F123+G123+H123+I123+J123</f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56"/>
      <c r="O123" s="9"/>
      <c r="P123" s="10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2"/>
    </row>
    <row r="124" spans="1:28" ht="30" x14ac:dyDescent="0.25">
      <c r="A124" s="56"/>
      <c r="B124" s="54"/>
      <c r="C124" s="5" t="s">
        <v>6</v>
      </c>
      <c r="D124" s="3">
        <f t="shared" si="55"/>
        <v>1725.9</v>
      </c>
      <c r="E124" s="3">
        <v>0</v>
      </c>
      <c r="F124" s="3">
        <v>0</v>
      </c>
      <c r="G124" s="3">
        <v>1725.9</v>
      </c>
      <c r="H124" s="3">
        <v>0</v>
      </c>
      <c r="I124" s="3">
        <v>0</v>
      </c>
      <c r="J124" s="3">
        <v>0</v>
      </c>
      <c r="K124" s="56"/>
      <c r="O124" s="9"/>
      <c r="P124" s="10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2"/>
    </row>
    <row r="125" spans="1:28" x14ac:dyDescent="0.25">
      <c r="A125" s="56"/>
      <c r="B125" s="54"/>
      <c r="C125" s="5" t="s">
        <v>8</v>
      </c>
      <c r="D125" s="3">
        <f t="shared" si="55"/>
        <v>1967.9</v>
      </c>
      <c r="E125" s="3">
        <v>0</v>
      </c>
      <c r="F125" s="3">
        <v>1100</v>
      </c>
      <c r="G125" s="3">
        <v>867.9</v>
      </c>
      <c r="H125" s="3">
        <v>0</v>
      </c>
      <c r="I125" s="3">
        <v>0</v>
      </c>
      <c r="J125" s="3">
        <v>0</v>
      </c>
      <c r="K125" s="56"/>
      <c r="O125" s="9"/>
      <c r="P125" s="10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2"/>
    </row>
    <row r="126" spans="1:28" ht="30" x14ac:dyDescent="0.25">
      <c r="A126" s="57"/>
      <c r="B126" s="54"/>
      <c r="C126" s="5" t="s">
        <v>7</v>
      </c>
      <c r="D126" s="3">
        <f>E126+F126+G126+H126+I126+J126</f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57"/>
      <c r="O126" s="9"/>
      <c r="P126" s="10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2"/>
    </row>
    <row r="127" spans="1:28" ht="28.5" x14ac:dyDescent="0.25">
      <c r="A127" s="58" t="s">
        <v>67</v>
      </c>
      <c r="B127" s="54" t="s">
        <v>27</v>
      </c>
      <c r="C127" s="13" t="s">
        <v>25</v>
      </c>
      <c r="D127" s="3">
        <f>D128+D129+D130+D131</f>
        <v>911.8</v>
      </c>
      <c r="E127" s="3">
        <f>E128+E129+E130+E131</f>
        <v>0</v>
      </c>
      <c r="F127" s="3">
        <f t="shared" ref="F127:I127" si="56">F128+F129+F130+F131</f>
        <v>0</v>
      </c>
      <c r="G127" s="3">
        <f t="shared" si="56"/>
        <v>911.8</v>
      </c>
      <c r="H127" s="3">
        <f t="shared" si="56"/>
        <v>0</v>
      </c>
      <c r="I127" s="3">
        <f t="shared" si="56"/>
        <v>0</v>
      </c>
      <c r="J127" s="3">
        <v>0</v>
      </c>
      <c r="K127" s="55" t="s">
        <v>78</v>
      </c>
      <c r="O127" s="9"/>
      <c r="P127" s="10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2"/>
    </row>
    <row r="128" spans="1:28" ht="30" x14ac:dyDescent="0.25">
      <c r="A128" s="56"/>
      <c r="B128" s="54"/>
      <c r="C128" s="5" t="s">
        <v>5</v>
      </c>
      <c r="D128" s="3">
        <f t="shared" ref="D128:D130" si="57">E128+F128+G128+H128+I128+J128</f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56"/>
      <c r="O128" s="9"/>
      <c r="P128" s="10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2"/>
    </row>
    <row r="129" spans="1:28" ht="30" x14ac:dyDescent="0.25">
      <c r="A129" s="56"/>
      <c r="B129" s="54"/>
      <c r="C129" s="5" t="s">
        <v>6</v>
      </c>
      <c r="D129" s="3">
        <f t="shared" si="57"/>
        <v>613.29999999999995</v>
      </c>
      <c r="E129" s="3">
        <v>0</v>
      </c>
      <c r="F129" s="3">
        <v>0</v>
      </c>
      <c r="G129" s="3">
        <v>613.29999999999995</v>
      </c>
      <c r="H129" s="3">
        <v>0</v>
      </c>
      <c r="I129" s="3">
        <v>0</v>
      </c>
      <c r="J129" s="3">
        <v>0</v>
      </c>
      <c r="K129" s="56"/>
      <c r="O129" s="9"/>
      <c r="P129" s="10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2"/>
    </row>
    <row r="130" spans="1:28" x14ac:dyDescent="0.25">
      <c r="A130" s="56"/>
      <c r="B130" s="54"/>
      <c r="C130" s="5" t="s">
        <v>8</v>
      </c>
      <c r="D130" s="3">
        <f t="shared" si="57"/>
        <v>298.5</v>
      </c>
      <c r="E130" s="3">
        <v>0</v>
      </c>
      <c r="F130" s="3">
        <v>0</v>
      </c>
      <c r="G130" s="3">
        <v>298.5</v>
      </c>
      <c r="H130" s="3">
        <v>0</v>
      </c>
      <c r="I130" s="3">
        <v>0</v>
      </c>
      <c r="J130" s="3">
        <v>0</v>
      </c>
      <c r="K130" s="56"/>
      <c r="O130" s="9"/>
      <c r="P130" s="10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2"/>
    </row>
    <row r="131" spans="1:28" ht="30" x14ac:dyDescent="0.25">
      <c r="A131" s="57"/>
      <c r="B131" s="54"/>
      <c r="C131" s="5" t="s">
        <v>7</v>
      </c>
      <c r="D131" s="3">
        <f>E131+F131+G131+H131+I131+J131</f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57"/>
      <c r="O131" s="9"/>
      <c r="P131" s="10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2"/>
    </row>
    <row r="132" spans="1:28" ht="28.5" x14ac:dyDescent="0.25">
      <c r="A132" s="58" t="s">
        <v>71</v>
      </c>
      <c r="B132" s="54" t="s">
        <v>27</v>
      </c>
      <c r="C132" s="13" t="s">
        <v>25</v>
      </c>
      <c r="D132" s="3">
        <f>D133+D134+D135+D136</f>
        <v>422.3</v>
      </c>
      <c r="E132" s="3">
        <f>E133+E134+E135+E136</f>
        <v>0</v>
      </c>
      <c r="F132" s="3">
        <f t="shared" ref="F132:J132" si="58">F133+F134+F135+F136</f>
        <v>422.3</v>
      </c>
      <c r="G132" s="3">
        <f t="shared" si="58"/>
        <v>0</v>
      </c>
      <c r="H132" s="3">
        <f t="shared" si="58"/>
        <v>0</v>
      </c>
      <c r="I132" s="3">
        <f t="shared" si="58"/>
        <v>0</v>
      </c>
      <c r="J132" s="3">
        <f t="shared" si="58"/>
        <v>0</v>
      </c>
      <c r="K132" s="55" t="s">
        <v>83</v>
      </c>
      <c r="O132" s="9"/>
      <c r="P132" s="10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2"/>
    </row>
    <row r="133" spans="1:28" ht="30" x14ac:dyDescent="0.25">
      <c r="A133" s="56"/>
      <c r="B133" s="54"/>
      <c r="C133" s="5" t="s">
        <v>5</v>
      </c>
      <c r="D133" s="3">
        <f t="shared" ref="D133:D135" si="59">E133+F133+G133+H133+I133+J133</f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56"/>
      <c r="O133" s="9"/>
      <c r="P133" s="10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2"/>
    </row>
    <row r="134" spans="1:28" ht="30" x14ac:dyDescent="0.25">
      <c r="A134" s="56"/>
      <c r="B134" s="54"/>
      <c r="C134" s="5" t="s">
        <v>6</v>
      </c>
      <c r="D134" s="3">
        <f t="shared" si="59"/>
        <v>422.3</v>
      </c>
      <c r="E134" s="3">
        <v>0</v>
      </c>
      <c r="F134" s="3">
        <v>422.3</v>
      </c>
      <c r="G134" s="3">
        <v>0</v>
      </c>
      <c r="H134" s="3">
        <v>0</v>
      </c>
      <c r="I134" s="3">
        <v>0</v>
      </c>
      <c r="J134" s="3">
        <v>0</v>
      </c>
      <c r="K134" s="56"/>
      <c r="O134" s="9"/>
      <c r="P134" s="10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2"/>
    </row>
    <row r="135" spans="1:28" x14ac:dyDescent="0.25">
      <c r="A135" s="56"/>
      <c r="B135" s="54"/>
      <c r="C135" s="5" t="s">
        <v>8</v>
      </c>
      <c r="D135" s="3">
        <f t="shared" si="59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56"/>
      <c r="O135" s="9"/>
      <c r="P135" s="10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2"/>
    </row>
    <row r="136" spans="1:28" ht="30" x14ac:dyDescent="0.25">
      <c r="A136" s="57"/>
      <c r="B136" s="54"/>
      <c r="C136" s="5" t="s">
        <v>7</v>
      </c>
      <c r="D136" s="3">
        <f>E136+F136+G136+H136+I136+J136</f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57"/>
      <c r="O136" s="9"/>
      <c r="P136" s="10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2"/>
    </row>
    <row r="137" spans="1:28" ht="30" customHeight="1" x14ac:dyDescent="0.25">
      <c r="A137" s="63" t="s">
        <v>32</v>
      </c>
      <c r="B137" s="64"/>
      <c r="C137" s="13" t="s">
        <v>25</v>
      </c>
      <c r="D137" s="3">
        <f>SUM(E137:J137)</f>
        <v>104515.24</v>
      </c>
      <c r="E137" s="3">
        <f t="shared" ref="E137:J137" si="60">SUM(E138:E141)</f>
        <v>86042.7</v>
      </c>
      <c r="F137" s="3">
        <f t="shared" si="60"/>
        <v>12933.34</v>
      </c>
      <c r="G137" s="3">
        <f t="shared" si="60"/>
        <v>3605.6</v>
      </c>
      <c r="H137" s="3">
        <f t="shared" si="60"/>
        <v>100</v>
      </c>
      <c r="I137" s="3">
        <f t="shared" si="60"/>
        <v>0</v>
      </c>
      <c r="J137" s="3">
        <f t="shared" si="60"/>
        <v>1833.6</v>
      </c>
      <c r="K137" s="54"/>
      <c r="O137" s="9"/>
      <c r="P137" s="10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2"/>
    </row>
    <row r="138" spans="1:28" ht="30" x14ac:dyDescent="0.25">
      <c r="A138" s="65"/>
      <c r="B138" s="66"/>
      <c r="C138" s="5" t="s">
        <v>5</v>
      </c>
      <c r="D138" s="3">
        <f>SUM(E138:G138)</f>
        <v>75545.2</v>
      </c>
      <c r="E138" s="3">
        <f t="shared" ref="E138:J138" si="61">E108+E103+E98+E93+E83+E144+E113+E78+E88+E73</f>
        <v>75545.2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3">
        <f t="shared" si="61"/>
        <v>0</v>
      </c>
      <c r="K138" s="54"/>
      <c r="O138" s="9"/>
      <c r="P138" s="10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2"/>
    </row>
    <row r="139" spans="1:28" ht="23.25" customHeight="1" x14ac:dyDescent="0.25">
      <c r="A139" s="65"/>
      <c r="B139" s="66"/>
      <c r="C139" s="5" t="s">
        <v>6</v>
      </c>
      <c r="D139" s="3">
        <f>SUM(E139:G139)</f>
        <v>20471.899999999998</v>
      </c>
      <c r="E139" s="3">
        <f>E114+E109+E104+E99+E94+E89+E84+E79+E74</f>
        <v>7710.4</v>
      </c>
      <c r="F139" s="3">
        <f>F129+F119+F114+F109+F104+F99+F94+F89+F84+F79+F74+F134</f>
        <v>10422.299999999999</v>
      </c>
      <c r="G139" s="3">
        <f>G109+G104+G99+G94+G84+G74+G79+G89+G119+G129+G134+G124+G114</f>
        <v>2339.1999999999998</v>
      </c>
      <c r="H139" s="3">
        <f>H114+H109+H104+H99+H94+H89+H84+H79+H74</f>
        <v>0</v>
      </c>
      <c r="I139" s="3">
        <f>I114+I109+I104+I99+I94+I89+I84+I79+I74</f>
        <v>0</v>
      </c>
      <c r="J139" s="3">
        <f>J114+J109+J104+J99+J94+J89+J84+J79+J74</f>
        <v>0</v>
      </c>
      <c r="K139" s="54"/>
      <c r="L139" s="1">
        <f>E137+E110+E84+E145+E64</f>
        <v>92361.4</v>
      </c>
      <c r="O139" s="9"/>
      <c r="P139" s="10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2"/>
    </row>
    <row r="140" spans="1:28" ht="19.5" customHeight="1" x14ac:dyDescent="0.25">
      <c r="A140" s="65"/>
      <c r="B140" s="66"/>
      <c r="C140" s="5" t="s">
        <v>8</v>
      </c>
      <c r="D140" s="3">
        <f>SUM(E140:J140)</f>
        <v>8498.14</v>
      </c>
      <c r="E140" s="3">
        <f>E110+E105+E100+E95+E85+E75+E80+E90+E120</f>
        <v>2787.1</v>
      </c>
      <c r="F140" s="3">
        <f>F110+F105+F100+F95+F85+F75+F80+F90+F120+F125+F130+F135</f>
        <v>2511.04</v>
      </c>
      <c r="G140" s="3">
        <f>G110+G105+G100+G95+G85+G75+G80+G90+G120+G130+G135+G125+G115</f>
        <v>1266.4000000000001</v>
      </c>
      <c r="H140" s="3">
        <f>H110+H105+H100+H95+H85+H75+H80+H90+H120</f>
        <v>100</v>
      </c>
      <c r="I140" s="3">
        <f t="shared" ref="I140:J140" si="62">I110+I105+I100+I95+I85+I75+I80+I90+I120</f>
        <v>0</v>
      </c>
      <c r="J140" s="3">
        <f t="shared" si="62"/>
        <v>1833.6</v>
      </c>
      <c r="K140" s="54"/>
      <c r="O140" s="9"/>
      <c r="P140" s="10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2"/>
    </row>
    <row r="141" spans="1:28" ht="31.5" customHeight="1" x14ac:dyDescent="0.25">
      <c r="A141" s="67"/>
      <c r="B141" s="68"/>
      <c r="C141" s="5" t="s">
        <v>7</v>
      </c>
      <c r="D141" s="3">
        <f>SUM(E141:G141)</f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54"/>
      <c r="O141" s="9"/>
      <c r="P141" s="10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2"/>
    </row>
    <row r="142" spans="1:28" ht="21" customHeight="1" x14ac:dyDescent="0.25">
      <c r="A142" s="59" t="s">
        <v>53</v>
      </c>
      <c r="B142" s="60"/>
      <c r="C142" s="60"/>
      <c r="D142" s="60"/>
      <c r="E142" s="60"/>
      <c r="F142" s="60"/>
      <c r="G142" s="60"/>
      <c r="H142" s="60"/>
      <c r="I142" s="60"/>
      <c r="J142" s="60"/>
      <c r="K142" s="61"/>
      <c r="O142" s="9"/>
      <c r="P142" s="10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2"/>
    </row>
    <row r="143" spans="1:28" ht="28.5" x14ac:dyDescent="0.25">
      <c r="A143" s="54" t="s">
        <v>60</v>
      </c>
      <c r="B143" s="54" t="s">
        <v>43</v>
      </c>
      <c r="C143" s="13" t="s">
        <v>25</v>
      </c>
      <c r="D143" s="3">
        <f>SUM(D144:D147)</f>
        <v>5303.6</v>
      </c>
      <c r="E143" s="3">
        <f>SUM(E144:E147)</f>
        <v>610.20000000000005</v>
      </c>
      <c r="F143" s="3">
        <f t="shared" ref="F143:G143" si="63">SUM(F144:F147)</f>
        <v>1498.8</v>
      </c>
      <c r="G143" s="3">
        <f t="shared" si="63"/>
        <v>926.6</v>
      </c>
      <c r="H143" s="3">
        <f t="shared" ref="H143:J143" si="64">SUM(H144:H147)</f>
        <v>2268</v>
      </c>
      <c r="I143" s="3">
        <f t="shared" si="64"/>
        <v>0</v>
      </c>
      <c r="J143" s="3">
        <f t="shared" si="64"/>
        <v>0</v>
      </c>
      <c r="K143" s="54" t="s">
        <v>130</v>
      </c>
      <c r="O143" s="9"/>
      <c r="P143" s="10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2"/>
    </row>
    <row r="144" spans="1:28" ht="30" x14ac:dyDescent="0.25">
      <c r="A144" s="54"/>
      <c r="B144" s="54"/>
      <c r="C144" s="5" t="s">
        <v>5</v>
      </c>
      <c r="D144" s="3">
        <f>SUM(E144:J144)</f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54"/>
      <c r="O144" s="9"/>
      <c r="P144" s="10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2"/>
    </row>
    <row r="145" spans="1:28" ht="30" x14ac:dyDescent="0.25">
      <c r="A145" s="54"/>
      <c r="B145" s="54"/>
      <c r="C145" s="5" t="s">
        <v>6</v>
      </c>
      <c r="D145" s="3">
        <f>SUM(E145:J145)</f>
        <v>2838.8</v>
      </c>
      <c r="E145" s="3">
        <v>0</v>
      </c>
      <c r="F145" s="3">
        <v>1498.8</v>
      </c>
      <c r="G145" s="3">
        <v>0</v>
      </c>
      <c r="H145" s="3">
        <v>1340</v>
      </c>
      <c r="I145" s="3">
        <v>0</v>
      </c>
      <c r="J145" s="3">
        <v>0</v>
      </c>
      <c r="K145" s="54"/>
      <c r="O145" s="9"/>
      <c r="P145" s="10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2"/>
    </row>
    <row r="146" spans="1:28" x14ac:dyDescent="0.25">
      <c r="A146" s="54"/>
      <c r="B146" s="54"/>
      <c r="C146" s="5" t="s">
        <v>8</v>
      </c>
      <c r="D146" s="3">
        <f t="shared" ref="D146:D147" si="65">SUM(E146:J146)</f>
        <v>2464.8000000000002</v>
      </c>
      <c r="E146" s="3">
        <v>610.20000000000005</v>
      </c>
      <c r="F146" s="3">
        <v>0</v>
      </c>
      <c r="G146" s="3">
        <v>926.6</v>
      </c>
      <c r="H146" s="34">
        <v>928</v>
      </c>
      <c r="I146" s="3">
        <v>0</v>
      </c>
      <c r="J146" s="3">
        <v>0</v>
      </c>
      <c r="K146" s="54"/>
      <c r="O146" s="9"/>
      <c r="P146" s="10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2"/>
    </row>
    <row r="147" spans="1:28" ht="30" x14ac:dyDescent="0.25">
      <c r="A147" s="54"/>
      <c r="B147" s="54"/>
      <c r="C147" s="5" t="s">
        <v>7</v>
      </c>
      <c r="D147" s="3">
        <f t="shared" si="65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54"/>
      <c r="O147" s="9"/>
      <c r="P147" s="10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2"/>
    </row>
    <row r="148" spans="1:28" ht="28.5" x14ac:dyDescent="0.25">
      <c r="A148" s="54" t="s">
        <v>61</v>
      </c>
      <c r="B148" s="54" t="s">
        <v>43</v>
      </c>
      <c r="C148" s="13" t="s">
        <v>25</v>
      </c>
      <c r="D148" s="3">
        <f>SUM(D149:D152)</f>
        <v>5300</v>
      </c>
      <c r="E148" s="3">
        <f>SUM(E149:E152)</f>
        <v>0</v>
      </c>
      <c r="F148" s="3">
        <f t="shared" ref="F148:J148" si="66">SUM(F149:F152)</f>
        <v>5300</v>
      </c>
      <c r="G148" s="3">
        <f t="shared" si="66"/>
        <v>0</v>
      </c>
      <c r="H148" s="3">
        <f t="shared" si="66"/>
        <v>0</v>
      </c>
      <c r="I148" s="3">
        <f t="shared" si="66"/>
        <v>0</v>
      </c>
      <c r="J148" s="3">
        <f t="shared" si="66"/>
        <v>0</v>
      </c>
      <c r="K148" s="54" t="s">
        <v>84</v>
      </c>
      <c r="O148" s="9"/>
      <c r="P148" s="10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2"/>
    </row>
    <row r="149" spans="1:28" ht="30" x14ac:dyDescent="0.25">
      <c r="A149" s="54"/>
      <c r="B149" s="54"/>
      <c r="C149" s="5" t="s">
        <v>5</v>
      </c>
      <c r="D149" s="3">
        <f>SUM(E149:J149)</f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54"/>
      <c r="O149" s="9"/>
      <c r="P149" s="10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2"/>
    </row>
    <row r="150" spans="1:28" ht="30" x14ac:dyDescent="0.25">
      <c r="A150" s="54"/>
      <c r="B150" s="54"/>
      <c r="C150" s="5" t="s">
        <v>6</v>
      </c>
      <c r="D150" s="3">
        <f t="shared" ref="D150:D152" si="67">SUM(E150:J150)</f>
        <v>5300</v>
      </c>
      <c r="E150" s="3">
        <v>0</v>
      </c>
      <c r="F150" s="3">
        <v>5300</v>
      </c>
      <c r="G150" s="3">
        <v>0</v>
      </c>
      <c r="H150" s="3">
        <v>0</v>
      </c>
      <c r="I150" s="3">
        <v>0</v>
      </c>
      <c r="J150" s="3">
        <v>0</v>
      </c>
      <c r="K150" s="54"/>
      <c r="O150" s="9"/>
      <c r="P150" s="10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2"/>
    </row>
    <row r="151" spans="1:28" x14ac:dyDescent="0.25">
      <c r="A151" s="54"/>
      <c r="B151" s="54"/>
      <c r="C151" s="5" t="s">
        <v>8</v>
      </c>
      <c r="D151" s="3">
        <f t="shared" si="67"/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54"/>
      <c r="O151" s="9"/>
      <c r="P151" s="10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2"/>
    </row>
    <row r="152" spans="1:28" ht="30" x14ac:dyDescent="0.25">
      <c r="A152" s="54"/>
      <c r="B152" s="54"/>
      <c r="C152" s="5" t="s">
        <v>7</v>
      </c>
      <c r="D152" s="3">
        <f t="shared" si="67"/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54"/>
      <c r="O152" s="9"/>
      <c r="P152" s="10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2"/>
    </row>
    <row r="153" spans="1:28" ht="28.5" x14ac:dyDescent="0.25">
      <c r="A153" s="54" t="s">
        <v>65</v>
      </c>
      <c r="B153" s="54" t="s">
        <v>43</v>
      </c>
      <c r="C153" s="13" t="s">
        <v>25</v>
      </c>
      <c r="D153" s="3">
        <f>SUM(D154:D157)</f>
        <v>0</v>
      </c>
      <c r="E153" s="3">
        <f>SUM(E154:E157)</f>
        <v>0</v>
      </c>
      <c r="F153" s="3">
        <f t="shared" ref="F153:J153" si="68">SUM(F154:F157)</f>
        <v>0</v>
      </c>
      <c r="G153" s="3">
        <f t="shared" si="68"/>
        <v>0</v>
      </c>
      <c r="H153" s="3">
        <f t="shared" si="68"/>
        <v>0</v>
      </c>
      <c r="I153" s="3">
        <f t="shared" si="68"/>
        <v>0</v>
      </c>
      <c r="J153" s="3">
        <f t="shared" si="68"/>
        <v>0</v>
      </c>
      <c r="K153" s="54" t="s">
        <v>84</v>
      </c>
      <c r="O153" s="9"/>
      <c r="P153" s="10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2"/>
    </row>
    <row r="154" spans="1:28" ht="30" x14ac:dyDescent="0.25">
      <c r="A154" s="54"/>
      <c r="B154" s="54"/>
      <c r="C154" s="5" t="s">
        <v>5</v>
      </c>
      <c r="D154" s="3">
        <f>SUM(E154:J154)</f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54"/>
      <c r="O154" s="9"/>
      <c r="P154" s="10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2"/>
    </row>
    <row r="155" spans="1:28" ht="30" x14ac:dyDescent="0.25">
      <c r="A155" s="54"/>
      <c r="B155" s="54"/>
      <c r="C155" s="5" t="s">
        <v>6</v>
      </c>
      <c r="D155" s="3">
        <f t="shared" ref="D155:D157" si="69">SUM(E155:J155)</f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54"/>
      <c r="O155" s="9"/>
      <c r="P155" s="10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2"/>
    </row>
    <row r="156" spans="1:28" x14ac:dyDescent="0.25">
      <c r="A156" s="54"/>
      <c r="B156" s="54"/>
      <c r="C156" s="5" t="s">
        <v>8</v>
      </c>
      <c r="D156" s="3">
        <f t="shared" si="69"/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54"/>
      <c r="O156" s="9"/>
      <c r="P156" s="10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2"/>
    </row>
    <row r="157" spans="1:28" ht="30" x14ac:dyDescent="0.25">
      <c r="A157" s="54"/>
      <c r="B157" s="54"/>
      <c r="C157" s="5" t="s">
        <v>7</v>
      </c>
      <c r="D157" s="3">
        <f t="shared" si="69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54"/>
      <c r="O157" s="9"/>
      <c r="P157" s="10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2"/>
    </row>
    <row r="158" spans="1:28" ht="28.5" x14ac:dyDescent="0.25">
      <c r="A158" s="54" t="s">
        <v>64</v>
      </c>
      <c r="B158" s="55" t="str">
        <f>B148</f>
        <v>Территориальные органы администрации Вилегодского муниципального округа</v>
      </c>
      <c r="C158" s="13" t="str">
        <f>C148</f>
        <v>Итого, в том числе</v>
      </c>
      <c r="D158" s="3">
        <f>D159+D160+D161+D162</f>
        <v>380</v>
      </c>
      <c r="E158" s="3">
        <f t="shared" ref="E158:J158" si="70">E159+E160+E161+E162</f>
        <v>0</v>
      </c>
      <c r="F158" s="3">
        <f t="shared" si="70"/>
        <v>380</v>
      </c>
      <c r="G158" s="3">
        <f t="shared" si="70"/>
        <v>0</v>
      </c>
      <c r="H158" s="3">
        <f t="shared" si="70"/>
        <v>0</v>
      </c>
      <c r="I158" s="3">
        <f t="shared" si="70"/>
        <v>0</v>
      </c>
      <c r="J158" s="3">
        <f t="shared" si="70"/>
        <v>0</v>
      </c>
      <c r="K158" s="54" t="s">
        <v>47</v>
      </c>
      <c r="O158" s="9"/>
      <c r="P158" s="10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2"/>
    </row>
    <row r="159" spans="1:28" ht="30" x14ac:dyDescent="0.25">
      <c r="A159" s="54"/>
      <c r="B159" s="56"/>
      <c r="C159" s="5" t="str">
        <f>C149</f>
        <v>федеральный бюджет</v>
      </c>
      <c r="D159" s="3">
        <f>E159+F159+G159+H159+I159+J159</f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54"/>
      <c r="O159" s="9"/>
      <c r="P159" s="10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2"/>
    </row>
    <row r="160" spans="1:28" ht="30" x14ac:dyDescent="0.25">
      <c r="A160" s="54"/>
      <c r="B160" s="56"/>
      <c r="C160" s="5" t="str">
        <f>C150</f>
        <v>областной бюджет</v>
      </c>
      <c r="D160" s="3">
        <f t="shared" ref="D160:D162" si="71">E160+F160+G160+H160+I160+J160</f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54"/>
      <c r="O160" s="9"/>
      <c r="P160" s="10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2"/>
    </row>
    <row r="161" spans="1:28" x14ac:dyDescent="0.25">
      <c r="A161" s="54"/>
      <c r="B161" s="56"/>
      <c r="C161" s="5" t="str">
        <f>C151</f>
        <v>местный бюджет</v>
      </c>
      <c r="D161" s="3">
        <f t="shared" si="71"/>
        <v>380</v>
      </c>
      <c r="E161" s="3">
        <v>0</v>
      </c>
      <c r="F161" s="3">
        <f>380</f>
        <v>380</v>
      </c>
      <c r="G161" s="3">
        <v>0</v>
      </c>
      <c r="H161" s="3">
        <v>0</v>
      </c>
      <c r="I161" s="3">
        <v>0</v>
      </c>
      <c r="J161" s="3">
        <v>0</v>
      </c>
      <c r="K161" s="54"/>
      <c r="O161" s="9"/>
      <c r="P161" s="10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2"/>
    </row>
    <row r="162" spans="1:28" ht="30" x14ac:dyDescent="0.25">
      <c r="A162" s="54"/>
      <c r="B162" s="57"/>
      <c r="C162" s="5" t="str">
        <f>C152</f>
        <v>внебюджетные средства</v>
      </c>
      <c r="D162" s="3">
        <f t="shared" si="7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54"/>
      <c r="O162" s="9"/>
      <c r="P162" s="10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2"/>
    </row>
    <row r="163" spans="1:28" ht="28.5" x14ac:dyDescent="0.25">
      <c r="A163" s="54" t="s">
        <v>68</v>
      </c>
      <c r="B163" s="55" t="str">
        <f>B143</f>
        <v>Территориальные органы администрации Вилегодского муниципального округа</v>
      </c>
      <c r="C163" s="13" t="str">
        <f>C143</f>
        <v>Итого, в том числе</v>
      </c>
      <c r="D163" s="3">
        <f>D164+D165+D166+D167</f>
        <v>543.70000000000005</v>
      </c>
      <c r="E163" s="3">
        <f t="shared" ref="E163:J163" si="72">E164+E165+E166+E167</f>
        <v>0</v>
      </c>
      <c r="F163" s="3">
        <f t="shared" si="72"/>
        <v>543.70000000000005</v>
      </c>
      <c r="G163" s="3">
        <f t="shared" si="72"/>
        <v>0</v>
      </c>
      <c r="H163" s="3">
        <f t="shared" si="72"/>
        <v>0</v>
      </c>
      <c r="I163" s="3">
        <f t="shared" si="72"/>
        <v>0</v>
      </c>
      <c r="J163" s="3">
        <f t="shared" si="72"/>
        <v>0</v>
      </c>
      <c r="K163" s="54" t="s">
        <v>47</v>
      </c>
      <c r="O163" s="9"/>
      <c r="P163" s="10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2"/>
    </row>
    <row r="164" spans="1:28" ht="30" x14ac:dyDescent="0.25">
      <c r="A164" s="54"/>
      <c r="B164" s="56"/>
      <c r="C164" s="5" t="str">
        <f t="shared" ref="C164:C172" si="73">C144</f>
        <v>федеральный бюджет</v>
      </c>
      <c r="D164" s="3">
        <f>E164+F164+G164+H164+I164+J164</f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54"/>
      <c r="O164" s="9"/>
      <c r="P164" s="10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2"/>
    </row>
    <row r="165" spans="1:28" ht="30" x14ac:dyDescent="0.25">
      <c r="A165" s="54"/>
      <c r="B165" s="56"/>
      <c r="C165" s="5" t="str">
        <f t="shared" si="73"/>
        <v>областной бюджет</v>
      </c>
      <c r="D165" s="3">
        <f t="shared" ref="D165:D167" si="74">E165+F165+G165+H165+I165+J165</f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54"/>
      <c r="O165" s="9"/>
      <c r="P165" s="10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2"/>
    </row>
    <row r="166" spans="1:28" x14ac:dyDescent="0.25">
      <c r="A166" s="54"/>
      <c r="B166" s="56"/>
      <c r="C166" s="5" t="str">
        <f t="shared" si="73"/>
        <v>местный бюджет</v>
      </c>
      <c r="D166" s="3">
        <f t="shared" si="74"/>
        <v>543.70000000000005</v>
      </c>
      <c r="E166" s="3">
        <v>0</v>
      </c>
      <c r="F166" s="3">
        <v>543.70000000000005</v>
      </c>
      <c r="G166" s="3">
        <v>0</v>
      </c>
      <c r="H166" s="3">
        <v>0</v>
      </c>
      <c r="I166" s="3">
        <v>0</v>
      </c>
      <c r="J166" s="3">
        <v>0</v>
      </c>
      <c r="K166" s="54"/>
      <c r="O166" s="9"/>
      <c r="P166" s="10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2"/>
    </row>
    <row r="167" spans="1:28" ht="30" x14ac:dyDescent="0.25">
      <c r="A167" s="54"/>
      <c r="B167" s="57"/>
      <c r="C167" s="5" t="str">
        <f t="shared" si="73"/>
        <v>внебюджетные средства</v>
      </c>
      <c r="D167" s="3">
        <f t="shared" si="74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54"/>
      <c r="O167" s="9"/>
      <c r="P167" s="10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2"/>
    </row>
    <row r="168" spans="1:28" ht="28.5" x14ac:dyDescent="0.25">
      <c r="A168" s="54" t="s">
        <v>69</v>
      </c>
      <c r="B168" s="55" t="str">
        <f>B148</f>
        <v>Территориальные органы администрации Вилегодского муниципального округа</v>
      </c>
      <c r="C168" s="13" t="str">
        <f t="shared" si="73"/>
        <v>Итого, в том числе</v>
      </c>
      <c r="D168" s="3">
        <f>D169+D170+D171+D172</f>
        <v>500.4</v>
      </c>
      <c r="E168" s="3">
        <f t="shared" ref="E168:J168" si="75">E169+E170+E171+E172</f>
        <v>0</v>
      </c>
      <c r="F168" s="3">
        <f t="shared" si="75"/>
        <v>500.4</v>
      </c>
      <c r="G168" s="3">
        <f t="shared" si="75"/>
        <v>0</v>
      </c>
      <c r="H168" s="3">
        <f t="shared" si="75"/>
        <v>0</v>
      </c>
      <c r="I168" s="3">
        <f t="shared" si="75"/>
        <v>0</v>
      </c>
      <c r="J168" s="3">
        <f t="shared" si="75"/>
        <v>0</v>
      </c>
      <c r="K168" s="54" t="s">
        <v>47</v>
      </c>
      <c r="O168" s="9"/>
      <c r="P168" s="10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2"/>
    </row>
    <row r="169" spans="1:28" ht="30" x14ac:dyDescent="0.25">
      <c r="A169" s="54"/>
      <c r="B169" s="56"/>
      <c r="C169" s="5" t="str">
        <f t="shared" si="73"/>
        <v>федеральный бюджет</v>
      </c>
      <c r="D169" s="3">
        <f>E169+F169+G169+H169+I169+J169</f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54"/>
      <c r="O169" s="9"/>
      <c r="P169" s="10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2"/>
    </row>
    <row r="170" spans="1:28" ht="30" x14ac:dyDescent="0.25">
      <c r="A170" s="54"/>
      <c r="B170" s="56"/>
      <c r="C170" s="5" t="str">
        <f t="shared" si="73"/>
        <v>областной бюджет</v>
      </c>
      <c r="D170" s="3">
        <f t="shared" ref="D170:D172" si="76">E170+F170+G170+H170+I170+J170</f>
        <v>500.4</v>
      </c>
      <c r="E170" s="3">
        <v>0</v>
      </c>
      <c r="F170" s="3">
        <v>500.4</v>
      </c>
      <c r="G170" s="3">
        <v>0</v>
      </c>
      <c r="H170" s="3">
        <v>0</v>
      </c>
      <c r="I170" s="3">
        <v>0</v>
      </c>
      <c r="J170" s="3">
        <v>0</v>
      </c>
      <c r="K170" s="54"/>
      <c r="O170" s="9"/>
      <c r="P170" s="10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2"/>
    </row>
    <row r="171" spans="1:28" x14ac:dyDescent="0.25">
      <c r="A171" s="54"/>
      <c r="B171" s="56"/>
      <c r="C171" s="5" t="str">
        <f t="shared" si="73"/>
        <v>местный бюджет</v>
      </c>
      <c r="D171" s="3">
        <f t="shared" si="76"/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54"/>
      <c r="O171" s="9"/>
      <c r="P171" s="10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2"/>
    </row>
    <row r="172" spans="1:28" ht="30" x14ac:dyDescent="0.25">
      <c r="A172" s="54"/>
      <c r="B172" s="57"/>
      <c r="C172" s="5" t="str">
        <f t="shared" si="73"/>
        <v>внебюджетные средства</v>
      </c>
      <c r="D172" s="3">
        <f t="shared" si="76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54"/>
      <c r="O172" s="9"/>
      <c r="P172" s="10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2"/>
    </row>
    <row r="173" spans="1:28" ht="30" customHeight="1" x14ac:dyDescent="0.25">
      <c r="A173" s="62" t="s">
        <v>70</v>
      </c>
      <c r="B173" s="54" t="s">
        <v>34</v>
      </c>
      <c r="C173" s="13" t="s">
        <v>25</v>
      </c>
      <c r="D173" s="3">
        <f>SUM(E173:J173)</f>
        <v>670</v>
      </c>
      <c r="E173" s="3">
        <f t="shared" ref="E173:G173" si="77">SUM(E174:E177)</f>
        <v>670</v>
      </c>
      <c r="F173" s="3">
        <f t="shared" si="77"/>
        <v>0</v>
      </c>
      <c r="G173" s="3">
        <f t="shared" si="77"/>
        <v>0</v>
      </c>
      <c r="H173" s="3">
        <f t="shared" ref="H173:J173" si="78">SUM(H174:H177)</f>
        <v>0</v>
      </c>
      <c r="I173" s="3">
        <f t="shared" si="78"/>
        <v>0</v>
      </c>
      <c r="J173" s="3">
        <f t="shared" si="78"/>
        <v>0</v>
      </c>
      <c r="K173" s="54" t="s">
        <v>12</v>
      </c>
      <c r="O173" s="9"/>
      <c r="P173" s="10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2"/>
    </row>
    <row r="174" spans="1:28" ht="30" x14ac:dyDescent="0.25">
      <c r="A174" s="62"/>
      <c r="B174" s="54"/>
      <c r="C174" s="5" t="s">
        <v>5</v>
      </c>
      <c r="D174" s="3">
        <f>SUM(E174:G174)</f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54"/>
      <c r="O174" s="9"/>
      <c r="P174" s="10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2"/>
    </row>
    <row r="175" spans="1:28" ht="20.25" customHeight="1" x14ac:dyDescent="0.25">
      <c r="A175" s="62"/>
      <c r="B175" s="54"/>
      <c r="C175" s="5" t="s">
        <v>6</v>
      </c>
      <c r="D175" s="3">
        <f>SUM(E175:G175)</f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54"/>
      <c r="O175" s="9"/>
      <c r="P175" s="10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2"/>
    </row>
    <row r="176" spans="1:28" ht="20.25" customHeight="1" x14ac:dyDescent="0.25">
      <c r="A176" s="62"/>
      <c r="B176" s="54"/>
      <c r="C176" s="5" t="s">
        <v>8</v>
      </c>
      <c r="D176" s="3">
        <f>SUM(E176:J176)</f>
        <v>670</v>
      </c>
      <c r="E176" s="3">
        <v>670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54"/>
      <c r="O176" s="9"/>
      <c r="P176" s="10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2"/>
    </row>
    <row r="177" spans="1:28" ht="31.5" customHeight="1" x14ac:dyDescent="0.25">
      <c r="A177" s="62"/>
      <c r="B177" s="54"/>
      <c r="C177" s="5" t="s">
        <v>7</v>
      </c>
      <c r="D177" s="3">
        <f>SUM(E177:G177)</f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54"/>
      <c r="O177" s="9"/>
      <c r="P177" s="10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2"/>
    </row>
    <row r="178" spans="1:28" ht="30" customHeight="1" x14ac:dyDescent="0.25">
      <c r="A178" s="63" t="s">
        <v>31</v>
      </c>
      <c r="B178" s="83"/>
      <c r="C178" s="13" t="s">
        <v>25</v>
      </c>
      <c r="D178" s="3">
        <f>SUM(E178:J178)</f>
        <v>12697.7</v>
      </c>
      <c r="E178" s="3">
        <f t="shared" ref="E178:J178" si="79">SUM(E179:E182)</f>
        <v>1280.2</v>
      </c>
      <c r="F178" s="3">
        <f t="shared" si="79"/>
        <v>8222.9</v>
      </c>
      <c r="G178" s="3">
        <f t="shared" si="79"/>
        <v>926.6</v>
      </c>
      <c r="H178" s="3">
        <f t="shared" si="79"/>
        <v>2268</v>
      </c>
      <c r="I178" s="3">
        <f>SUM(I179:I182)</f>
        <v>0</v>
      </c>
      <c r="J178" s="3">
        <f t="shared" si="79"/>
        <v>0</v>
      </c>
      <c r="K178" s="54"/>
      <c r="O178" s="9"/>
      <c r="P178" s="10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2"/>
    </row>
    <row r="179" spans="1:28" ht="30" x14ac:dyDescent="0.25">
      <c r="A179" s="65"/>
      <c r="B179" s="84"/>
      <c r="C179" s="5" t="s">
        <v>5</v>
      </c>
      <c r="D179" s="3">
        <f>SUM(E179:G179)</f>
        <v>0</v>
      </c>
      <c r="E179" s="3">
        <f t="shared" ref="E179:J180" si="80">E174+E164+E159+E149+E144</f>
        <v>0</v>
      </c>
      <c r="F179" s="3">
        <f t="shared" si="80"/>
        <v>0</v>
      </c>
      <c r="G179" s="3">
        <f t="shared" si="80"/>
        <v>0</v>
      </c>
      <c r="H179" s="3">
        <f t="shared" si="80"/>
        <v>0</v>
      </c>
      <c r="I179" s="3">
        <f t="shared" si="80"/>
        <v>0</v>
      </c>
      <c r="J179" s="3">
        <f t="shared" si="80"/>
        <v>0</v>
      </c>
      <c r="K179" s="54"/>
      <c r="O179" s="9"/>
      <c r="P179" s="10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2"/>
    </row>
    <row r="180" spans="1:28" ht="25.5" customHeight="1" x14ac:dyDescent="0.25">
      <c r="A180" s="65"/>
      <c r="B180" s="84"/>
      <c r="C180" s="5" t="s">
        <v>6</v>
      </c>
      <c r="D180" s="3">
        <f>SUM(E180:G180)</f>
        <v>7299.2</v>
      </c>
      <c r="E180" s="3">
        <f t="shared" si="80"/>
        <v>0</v>
      </c>
      <c r="F180" s="3">
        <f>F175+F165+F160+F150+F145+F170+F155</f>
        <v>7299.2</v>
      </c>
      <c r="G180" s="3">
        <f>G175+G165+G160+G150+G145+G170+G155+G11</f>
        <v>0</v>
      </c>
      <c r="H180" s="3">
        <f t="shared" si="80"/>
        <v>1340</v>
      </c>
      <c r="I180" s="3">
        <f t="shared" si="80"/>
        <v>0</v>
      </c>
      <c r="J180" s="3">
        <f t="shared" si="80"/>
        <v>0</v>
      </c>
      <c r="K180" s="54"/>
      <c r="L180" s="1" t="e">
        <f>E178+#REF!+E100+#REF!+#REF!</f>
        <v>#REF!</v>
      </c>
      <c r="O180" s="9"/>
      <c r="P180" s="10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2"/>
    </row>
    <row r="181" spans="1:28" ht="24.75" customHeight="1" x14ac:dyDescent="0.25">
      <c r="A181" s="65"/>
      <c r="B181" s="84"/>
      <c r="C181" s="5" t="s">
        <v>8</v>
      </c>
      <c r="D181" s="3">
        <f>SUM(E181:J181)</f>
        <v>4058.5</v>
      </c>
      <c r="E181" s="3">
        <f>E176+E166+E161+E151+E146</f>
        <v>1280.2</v>
      </c>
      <c r="F181" s="3">
        <f>F176+F166+F161+F151+F146+F171</f>
        <v>923.7</v>
      </c>
      <c r="G181" s="3">
        <f>G176+G166+G161+G151+G146+G171+G156+G12</f>
        <v>926.6</v>
      </c>
      <c r="H181" s="3">
        <f t="shared" ref="H181:J181" si="81">H176+H166+H161+H151+H146</f>
        <v>928</v>
      </c>
      <c r="I181" s="3">
        <f t="shared" si="81"/>
        <v>0</v>
      </c>
      <c r="J181" s="3">
        <f t="shared" si="81"/>
        <v>0</v>
      </c>
      <c r="K181" s="54"/>
      <c r="O181" s="9"/>
      <c r="P181" s="10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2"/>
    </row>
    <row r="182" spans="1:28" ht="31.5" customHeight="1" x14ac:dyDescent="0.25">
      <c r="A182" s="67"/>
      <c r="B182" s="85"/>
      <c r="C182" s="5" t="s">
        <v>7</v>
      </c>
      <c r="D182" s="3">
        <f>SUM(E182:G182)</f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54"/>
      <c r="O182" s="9"/>
      <c r="P182" s="10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2"/>
    </row>
    <row r="183" spans="1:28" ht="33.75" customHeight="1" x14ac:dyDescent="0.25">
      <c r="A183" s="82" t="s">
        <v>10</v>
      </c>
      <c r="B183" s="82"/>
      <c r="C183" s="13" t="s">
        <v>25</v>
      </c>
      <c r="D183" s="3">
        <f t="shared" ref="D183:D192" si="82">SUM(E183:J183)</f>
        <v>117212.93999999999</v>
      </c>
      <c r="E183" s="3">
        <f>SUM(E184:E187)</f>
        <v>87322.9</v>
      </c>
      <c r="F183" s="3">
        <f t="shared" ref="F183:G183" si="83">SUM(F184:F187)</f>
        <v>21156.239999999998</v>
      </c>
      <c r="G183" s="3">
        <f t="shared" si="83"/>
        <v>4532.2</v>
      </c>
      <c r="H183" s="3">
        <f>SUM(H184:H187)</f>
        <v>2368</v>
      </c>
      <c r="I183" s="3">
        <f t="shared" ref="I183:J183" si="84">SUM(I184:I187)</f>
        <v>0</v>
      </c>
      <c r="J183" s="3">
        <f t="shared" si="84"/>
        <v>1833.6</v>
      </c>
      <c r="K183" s="54"/>
      <c r="O183" s="9"/>
      <c r="P183" s="10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2"/>
    </row>
    <row r="184" spans="1:28" ht="25.5" customHeight="1" x14ac:dyDescent="0.25">
      <c r="A184" s="82"/>
      <c r="B184" s="82"/>
      <c r="C184" s="5" t="s">
        <v>5</v>
      </c>
      <c r="D184" s="3">
        <f t="shared" si="82"/>
        <v>75545.2</v>
      </c>
      <c r="E184" s="3">
        <f t="shared" ref="E184:J184" si="85">E179+E138</f>
        <v>75545.2</v>
      </c>
      <c r="F184" s="3">
        <f t="shared" si="85"/>
        <v>0</v>
      </c>
      <c r="G184" s="3">
        <f t="shared" si="85"/>
        <v>0</v>
      </c>
      <c r="H184" s="3">
        <f t="shared" si="85"/>
        <v>0</v>
      </c>
      <c r="I184" s="3">
        <f t="shared" si="85"/>
        <v>0</v>
      </c>
      <c r="J184" s="3">
        <f t="shared" si="85"/>
        <v>0</v>
      </c>
      <c r="K184" s="54"/>
      <c r="O184" s="9"/>
      <c r="P184" s="10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2"/>
    </row>
    <row r="185" spans="1:28" ht="21.75" customHeight="1" x14ac:dyDescent="0.25">
      <c r="A185" s="82"/>
      <c r="B185" s="82"/>
      <c r="C185" s="5" t="s">
        <v>6</v>
      </c>
      <c r="D185" s="3">
        <f t="shared" si="82"/>
        <v>29111.100000000002</v>
      </c>
      <c r="E185" s="3">
        <f t="shared" ref="E185:F186" si="86">E180+E139</f>
        <v>7710.4</v>
      </c>
      <c r="F185" s="3">
        <f t="shared" si="86"/>
        <v>17721.5</v>
      </c>
      <c r="G185" s="3">
        <f>G180+G139+G170</f>
        <v>2339.1999999999998</v>
      </c>
      <c r="H185" s="3">
        <f>H180+H139+H155</f>
        <v>1340</v>
      </c>
      <c r="I185" s="3">
        <f>I180+I139</f>
        <v>0</v>
      </c>
      <c r="J185" s="3">
        <f>J180+J139</f>
        <v>0</v>
      </c>
      <c r="K185" s="54"/>
      <c r="O185" s="9"/>
      <c r="P185" s="10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2"/>
    </row>
    <row r="186" spans="1:28" x14ac:dyDescent="0.25">
      <c r="A186" s="82"/>
      <c r="B186" s="82"/>
      <c r="C186" s="5" t="s">
        <v>8</v>
      </c>
      <c r="D186" s="3">
        <f t="shared" si="82"/>
        <v>12556.640000000001</v>
      </c>
      <c r="E186" s="3">
        <f t="shared" si="86"/>
        <v>4067.3</v>
      </c>
      <c r="F186" s="3">
        <f t="shared" si="86"/>
        <v>3434.74</v>
      </c>
      <c r="G186" s="3">
        <f>G181+G140</f>
        <v>2193</v>
      </c>
      <c r="H186" s="3">
        <f>H181+H140</f>
        <v>1028</v>
      </c>
      <c r="I186" s="3">
        <f>I181+I140</f>
        <v>0</v>
      </c>
      <c r="J186" s="3">
        <f>J181+J140</f>
        <v>1833.6</v>
      </c>
      <c r="K186" s="54"/>
      <c r="O186" s="9"/>
      <c r="P186" s="10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2"/>
    </row>
    <row r="187" spans="1:28" ht="22.5" customHeight="1" x14ac:dyDescent="0.25">
      <c r="A187" s="82"/>
      <c r="B187" s="82"/>
      <c r="C187" s="5" t="s">
        <v>7</v>
      </c>
      <c r="D187" s="3">
        <f t="shared" si="82"/>
        <v>0</v>
      </c>
      <c r="E187" s="3">
        <f t="shared" ref="E187:J187" si="87">SUM(E177,E111,E106,E86,,E147,E101)</f>
        <v>0</v>
      </c>
      <c r="F187" s="3">
        <f t="shared" si="87"/>
        <v>0</v>
      </c>
      <c r="G187" s="3">
        <f t="shared" si="87"/>
        <v>0</v>
      </c>
      <c r="H187" s="3">
        <f t="shared" si="87"/>
        <v>0</v>
      </c>
      <c r="I187" s="3">
        <f t="shared" si="87"/>
        <v>0</v>
      </c>
      <c r="J187" s="3">
        <f t="shared" si="87"/>
        <v>0</v>
      </c>
      <c r="K187" s="54"/>
      <c r="O187" s="9"/>
      <c r="P187" s="10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2"/>
    </row>
    <row r="188" spans="1:28" ht="32.25" customHeight="1" x14ac:dyDescent="0.25">
      <c r="A188" s="76" t="s">
        <v>33</v>
      </c>
      <c r="B188" s="77"/>
      <c r="C188" s="13" t="s">
        <v>25</v>
      </c>
      <c r="D188" s="3">
        <f>D189+D190+D191</f>
        <v>132972.94</v>
      </c>
      <c r="E188" s="3">
        <f>E189+E190+E191+E192</f>
        <v>90432.4</v>
      </c>
      <c r="F188" s="3">
        <f t="shared" ref="F188:J188" si="88">F189+F190+F191+F192</f>
        <v>24174.84</v>
      </c>
      <c r="G188" s="3">
        <f t="shared" si="88"/>
        <v>9074.1</v>
      </c>
      <c r="H188" s="3">
        <f t="shared" si="88"/>
        <v>7458</v>
      </c>
      <c r="I188" s="3">
        <f t="shared" si="88"/>
        <v>0</v>
      </c>
      <c r="J188" s="3">
        <f t="shared" si="88"/>
        <v>1833.6</v>
      </c>
      <c r="K188" s="55"/>
      <c r="O188" s="9"/>
      <c r="P188" s="10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2"/>
    </row>
    <row r="189" spans="1:28" ht="24.75" customHeight="1" x14ac:dyDescent="0.25">
      <c r="A189" s="78"/>
      <c r="B189" s="79"/>
      <c r="C189" s="5" t="s">
        <v>5</v>
      </c>
      <c r="D189" s="3">
        <f>SUM(E189:J189)</f>
        <v>75545.2</v>
      </c>
      <c r="E189" s="3">
        <f t="shared" ref="E189:J192" si="89">E184+E66</f>
        <v>75545.2</v>
      </c>
      <c r="F189" s="3">
        <f t="shared" si="89"/>
        <v>0</v>
      </c>
      <c r="G189" s="3">
        <f t="shared" si="89"/>
        <v>0</v>
      </c>
      <c r="H189" s="3">
        <f t="shared" si="89"/>
        <v>0</v>
      </c>
      <c r="I189" s="3">
        <f t="shared" si="89"/>
        <v>0</v>
      </c>
      <c r="J189" s="3">
        <f t="shared" si="89"/>
        <v>0</v>
      </c>
      <c r="K189" s="74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24" customHeight="1" x14ac:dyDescent="0.25">
      <c r="A190" s="78"/>
      <c r="B190" s="79"/>
      <c r="C190" s="5" t="s">
        <v>6</v>
      </c>
      <c r="D190" s="3">
        <f>SUM(E190:J190)</f>
        <v>35659.1</v>
      </c>
      <c r="E190" s="3">
        <f t="shared" si="89"/>
        <v>7710.4</v>
      </c>
      <c r="F190" s="3">
        <f t="shared" si="89"/>
        <v>18632.2</v>
      </c>
      <c r="G190" s="3">
        <f t="shared" si="89"/>
        <v>4976.5</v>
      </c>
      <c r="H190" s="3">
        <f t="shared" si="89"/>
        <v>4340</v>
      </c>
      <c r="I190" s="3">
        <f t="shared" si="89"/>
        <v>0</v>
      </c>
      <c r="J190" s="3">
        <f t="shared" si="89"/>
        <v>0</v>
      </c>
      <c r="K190" s="74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22.5" customHeight="1" x14ac:dyDescent="0.25">
      <c r="A191" s="78"/>
      <c r="B191" s="79"/>
      <c r="C191" s="5" t="s">
        <v>8</v>
      </c>
      <c r="D191" s="3">
        <f>SUM(E191:J191)</f>
        <v>21768.639999999999</v>
      </c>
      <c r="E191" s="3">
        <f t="shared" si="89"/>
        <v>7176.8</v>
      </c>
      <c r="F191" s="15">
        <f t="shared" si="89"/>
        <v>5542.6399999999994</v>
      </c>
      <c r="G191" s="3">
        <f t="shared" si="89"/>
        <v>4097.6000000000004</v>
      </c>
      <c r="H191" s="3">
        <f t="shared" si="89"/>
        <v>3118</v>
      </c>
      <c r="I191" s="3">
        <f t="shared" si="89"/>
        <v>0</v>
      </c>
      <c r="J191" s="3">
        <f t="shared" si="89"/>
        <v>1833.6</v>
      </c>
      <c r="K191" s="74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33.75" customHeight="1" x14ac:dyDescent="0.25">
      <c r="A192" s="80"/>
      <c r="B192" s="81"/>
      <c r="C192" s="5" t="s">
        <v>7</v>
      </c>
      <c r="D192" s="3">
        <f t="shared" si="82"/>
        <v>0</v>
      </c>
      <c r="E192" s="3">
        <f t="shared" si="89"/>
        <v>0</v>
      </c>
      <c r="F192" s="3">
        <f t="shared" si="89"/>
        <v>0</v>
      </c>
      <c r="G192" s="3">
        <f t="shared" si="89"/>
        <v>0</v>
      </c>
      <c r="H192" s="3">
        <f t="shared" si="89"/>
        <v>0</v>
      </c>
      <c r="I192" s="3">
        <f t="shared" si="89"/>
        <v>0</v>
      </c>
      <c r="J192" s="3">
        <f t="shared" si="89"/>
        <v>0</v>
      </c>
      <c r="K192" s="7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3:28" x14ac:dyDescent="0.25">
      <c r="C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3:28" x14ac:dyDescent="0.25">
      <c r="C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3:28" x14ac:dyDescent="0.25">
      <c r="C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3:28" x14ac:dyDescent="0.25">
      <c r="C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3:28" x14ac:dyDescent="0.25">
      <c r="C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3:28" x14ac:dyDescent="0.25">
      <c r="C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3:28" x14ac:dyDescent="0.25">
      <c r="C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3:28" x14ac:dyDescent="0.25">
      <c r="C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3:28" x14ac:dyDescent="0.25">
      <c r="C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3:28" x14ac:dyDescent="0.25">
      <c r="C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3:28" x14ac:dyDescent="0.25">
      <c r="C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3:28" x14ac:dyDescent="0.25">
      <c r="C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3:28" x14ac:dyDescent="0.25"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3:28" x14ac:dyDescent="0.25"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3:28" x14ac:dyDescent="0.25"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</sheetData>
  <mergeCells count="116">
    <mergeCell ref="O3:AB3"/>
    <mergeCell ref="O4:P4"/>
    <mergeCell ref="B87:B91"/>
    <mergeCell ref="K50:K54"/>
    <mergeCell ref="K65:K69"/>
    <mergeCell ref="K3:K4"/>
    <mergeCell ref="A6:K6"/>
    <mergeCell ref="A7:K7"/>
    <mergeCell ref="A70:K70"/>
    <mergeCell ref="A71:K71"/>
    <mergeCell ref="A60:B64"/>
    <mergeCell ref="K8:K12"/>
    <mergeCell ref="A39:A43"/>
    <mergeCell ref="B39:B43"/>
    <mergeCell ref="K13:K17"/>
    <mergeCell ref="K18:K22"/>
    <mergeCell ref="B28:B32"/>
    <mergeCell ref="A65:B69"/>
    <mergeCell ref="A55:A59"/>
    <mergeCell ref="K39:K43"/>
    <mergeCell ref="A3:A4"/>
    <mergeCell ref="D3:J3"/>
    <mergeCell ref="A18:A22"/>
    <mergeCell ref="A33:B37"/>
    <mergeCell ref="A102:A106"/>
    <mergeCell ref="B102:B106"/>
    <mergeCell ref="A44:B48"/>
    <mergeCell ref="A112:A116"/>
    <mergeCell ref="K137:K141"/>
    <mergeCell ref="B55:B59"/>
    <mergeCell ref="A77:A81"/>
    <mergeCell ref="K72:K76"/>
    <mergeCell ref="B77:B81"/>
    <mergeCell ref="K77:K81"/>
    <mergeCell ref="A50:A54"/>
    <mergeCell ref="K107:K111"/>
    <mergeCell ref="K112:K116"/>
    <mergeCell ref="A82:A86"/>
    <mergeCell ref="B82:B86"/>
    <mergeCell ref="K102:K106"/>
    <mergeCell ref="K82:K86"/>
    <mergeCell ref="K87:K91"/>
    <mergeCell ref="A87:A91"/>
    <mergeCell ref="B112:B116"/>
    <mergeCell ref="A72:A76"/>
    <mergeCell ref="B72:B76"/>
    <mergeCell ref="A97:A101"/>
    <mergeCell ref="B97:B101"/>
    <mergeCell ref="K188:K192"/>
    <mergeCell ref="B173:B177"/>
    <mergeCell ref="K173:K177"/>
    <mergeCell ref="A188:B192"/>
    <mergeCell ref="A183:B187"/>
    <mergeCell ref="K183:K187"/>
    <mergeCell ref="A173:A177"/>
    <mergeCell ref="A178:B182"/>
    <mergeCell ref="K178:K182"/>
    <mergeCell ref="K55:K59"/>
    <mergeCell ref="A13:A17"/>
    <mergeCell ref="B13:B17"/>
    <mergeCell ref="A2:K2"/>
    <mergeCell ref="C3:C4"/>
    <mergeCell ref="B3:B4"/>
    <mergeCell ref="B18:B22"/>
    <mergeCell ref="A8:A12"/>
    <mergeCell ref="B8:B12"/>
    <mergeCell ref="A28:A32"/>
    <mergeCell ref="K28:K32"/>
    <mergeCell ref="A38:K38"/>
    <mergeCell ref="K97:K101"/>
    <mergeCell ref="B107:B111"/>
    <mergeCell ref="A142:K142"/>
    <mergeCell ref="A92:A96"/>
    <mergeCell ref="B92:B96"/>
    <mergeCell ref="K92:K96"/>
    <mergeCell ref="A107:A111"/>
    <mergeCell ref="A23:A27"/>
    <mergeCell ref="B23:B27"/>
    <mergeCell ref="K23:K27"/>
    <mergeCell ref="K132:K136"/>
    <mergeCell ref="A137:B141"/>
    <mergeCell ref="A122:A126"/>
    <mergeCell ref="B122:B126"/>
    <mergeCell ref="K122:K126"/>
    <mergeCell ref="A132:A136"/>
    <mergeCell ref="B132:B136"/>
    <mergeCell ref="G1:K1"/>
    <mergeCell ref="K60:K64"/>
    <mergeCell ref="K33:K37"/>
    <mergeCell ref="K44:K48"/>
    <mergeCell ref="A49:K49"/>
    <mergeCell ref="B50:B54"/>
    <mergeCell ref="A168:A172"/>
    <mergeCell ref="B168:B172"/>
    <mergeCell ref="K168:K172"/>
    <mergeCell ref="A117:A121"/>
    <mergeCell ref="B117:B121"/>
    <mergeCell ref="K117:K121"/>
    <mergeCell ref="A127:A131"/>
    <mergeCell ref="B127:B131"/>
    <mergeCell ref="K127:K131"/>
    <mergeCell ref="A158:A162"/>
    <mergeCell ref="B158:B162"/>
    <mergeCell ref="K158:K162"/>
    <mergeCell ref="A148:A152"/>
    <mergeCell ref="B148:B152"/>
    <mergeCell ref="A163:A167"/>
    <mergeCell ref="B163:B167"/>
    <mergeCell ref="K163:K167"/>
    <mergeCell ref="K148:K152"/>
    <mergeCell ref="A153:A157"/>
    <mergeCell ref="B153:B157"/>
    <mergeCell ref="K153:K157"/>
    <mergeCell ref="K143:K147"/>
    <mergeCell ref="B143:B147"/>
    <mergeCell ref="A143:A14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portrait" r:id="rId1"/>
  <rowBreaks count="2" manualBreakCount="2">
    <brk id="69" max="27" man="1"/>
    <brk id="14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2024-07-31T06:06:31Z</dcterms:modified>
</cp:coreProperties>
</file>