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C57BD16D-B3FE-48B7-BF11-36407E3083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елевые показатели" sheetId="1" r:id="rId1"/>
    <sheet name="Перечень мероприятий" sheetId="2" r:id="rId2"/>
  </sheets>
  <definedNames>
    <definedName name="_xlnm.Print_Area" localSheetId="1">'Перечень мероприятий'!$A$1:$K$124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6" i="2" l="1"/>
  <c r="G75" i="2" l="1"/>
  <c r="G77" i="2"/>
  <c r="J104" i="2" l="1"/>
  <c r="I106" i="2"/>
  <c r="I104" i="2" s="1"/>
  <c r="H100" i="2"/>
  <c r="H77" i="2"/>
  <c r="H76" i="2"/>
  <c r="H75" i="2"/>
  <c r="H19" i="2"/>
  <c r="G76" i="2"/>
  <c r="G90" i="2" l="1"/>
  <c r="G52" i="2" l="1"/>
  <c r="G81" i="2"/>
  <c r="F66" i="2" l="1"/>
  <c r="I77" i="2" l="1"/>
  <c r="F76" i="2"/>
  <c r="F77" i="2"/>
  <c r="F75" i="2" l="1"/>
  <c r="J87" i="2" l="1"/>
  <c r="I87" i="2"/>
  <c r="H87" i="2"/>
  <c r="G82" i="2"/>
  <c r="G83" i="2"/>
  <c r="G84" i="2"/>
  <c r="G73" i="2" l="1"/>
  <c r="F81" i="2"/>
  <c r="E80" i="2" l="1"/>
  <c r="E84" i="2"/>
  <c r="F83" i="2" l="1"/>
  <c r="E77" i="2"/>
  <c r="E83" i="2" s="1"/>
  <c r="D67" i="2"/>
  <c r="D66" i="2"/>
  <c r="D65" i="2"/>
  <c r="D64" i="2"/>
  <c r="J63" i="2"/>
  <c r="I63" i="2"/>
  <c r="H63" i="2"/>
  <c r="G63" i="2"/>
  <c r="F63" i="2"/>
  <c r="E63" i="2"/>
  <c r="D62" i="2"/>
  <c r="D61" i="2"/>
  <c r="D60" i="2"/>
  <c r="D59" i="2"/>
  <c r="J58" i="2"/>
  <c r="I58" i="2"/>
  <c r="H58" i="2"/>
  <c r="G58" i="2"/>
  <c r="F58" i="2"/>
  <c r="E58" i="2"/>
  <c r="D63" i="2" l="1"/>
  <c r="D58" i="2"/>
  <c r="H83" i="2" l="1"/>
  <c r="H82" i="2"/>
  <c r="H81" i="2"/>
  <c r="F46" i="2"/>
  <c r="G46" i="2"/>
  <c r="H46" i="2"/>
  <c r="I46" i="2"/>
  <c r="J46" i="2"/>
  <c r="E46" i="2"/>
  <c r="D49" i="2"/>
  <c r="D50" i="2"/>
  <c r="D51" i="2"/>
  <c r="D48" i="2"/>
  <c r="H73" i="2" l="1"/>
  <c r="D46" i="2"/>
  <c r="F82" i="2"/>
  <c r="F13" i="2"/>
  <c r="G13" i="2"/>
  <c r="H13" i="2"/>
  <c r="I13" i="2"/>
  <c r="J13" i="2"/>
  <c r="E13" i="2"/>
  <c r="D15" i="2"/>
  <c r="D16" i="2"/>
  <c r="D17" i="2"/>
  <c r="D18" i="2"/>
  <c r="D14" i="2"/>
  <c r="B13" i="2"/>
  <c r="F52" i="2" l="1"/>
  <c r="D13" i="2"/>
  <c r="D39" i="2"/>
  <c r="F41" i="2" l="1"/>
  <c r="E36" i="2" l="1"/>
  <c r="F36" i="2"/>
  <c r="G36" i="2"/>
  <c r="H36" i="2"/>
  <c r="I36" i="2"/>
  <c r="J36" i="2"/>
  <c r="D38" i="2"/>
  <c r="D40" i="2"/>
  <c r="D45" i="2"/>
  <c r="B36" i="2"/>
  <c r="D36" i="2" l="1"/>
  <c r="F73" i="2" l="1"/>
  <c r="D78" i="2"/>
  <c r="D74" i="2"/>
  <c r="I76" i="2"/>
  <c r="J76" i="2"/>
  <c r="I75" i="2"/>
  <c r="J75" i="2"/>
  <c r="E75" i="2"/>
  <c r="E81" i="2" l="1"/>
  <c r="D75" i="2"/>
  <c r="F84" i="2"/>
  <c r="H84" i="2"/>
  <c r="I84" i="2"/>
  <c r="J84" i="2"/>
  <c r="I82" i="2"/>
  <c r="J82" i="2"/>
  <c r="F80" i="2"/>
  <c r="G80" i="2"/>
  <c r="G79" i="2" s="1"/>
  <c r="H80" i="2"/>
  <c r="I80" i="2"/>
  <c r="J80" i="2"/>
  <c r="F79" i="2" l="1"/>
  <c r="H121" i="2"/>
  <c r="H52" i="2"/>
  <c r="J113" i="2" l="1"/>
  <c r="I113" i="2"/>
  <c r="H113" i="2"/>
  <c r="G113" i="2"/>
  <c r="F113" i="2"/>
  <c r="E113" i="2"/>
  <c r="C111" i="2"/>
  <c r="C112" i="2"/>
  <c r="C113" i="2"/>
  <c r="C110" i="2"/>
  <c r="E33" i="2" l="1"/>
  <c r="E76" i="2" l="1"/>
  <c r="D76" i="2" l="1"/>
  <c r="E82" i="2"/>
  <c r="E73" i="2"/>
  <c r="H115" i="2"/>
  <c r="H110" i="2" s="1"/>
  <c r="F87" i="2" l="1"/>
  <c r="E19" i="2" l="1"/>
  <c r="F104" i="2" l="1"/>
  <c r="H104" i="2" l="1"/>
  <c r="D88" i="2" l="1"/>
  <c r="D89" i="2"/>
  <c r="D57" i="2" l="1"/>
  <c r="D56" i="2"/>
  <c r="D55" i="2"/>
  <c r="D54" i="2"/>
  <c r="E52" i="2" l="1"/>
  <c r="D52" i="2" s="1"/>
  <c r="E79" i="2" l="1"/>
  <c r="E121" i="2" l="1"/>
  <c r="E25" i="2"/>
  <c r="D21" i="2" l="1"/>
  <c r="G121" i="2" l="1"/>
  <c r="F121" i="2"/>
  <c r="D27" i="2" l="1"/>
  <c r="D121" i="2" l="1"/>
  <c r="E87" i="2"/>
  <c r="G87" i="2"/>
  <c r="D91" i="2"/>
  <c r="E98" i="2"/>
  <c r="E93" i="2" s="1"/>
  <c r="F98" i="2"/>
  <c r="F93" i="2" s="1"/>
  <c r="G98" i="2"/>
  <c r="G93" i="2" s="1"/>
  <c r="H98" i="2"/>
  <c r="H93" i="2" s="1"/>
  <c r="I98" i="2"/>
  <c r="I93" i="2" s="1"/>
  <c r="J98" i="2"/>
  <c r="J93" i="2" s="1"/>
  <c r="E99" i="2"/>
  <c r="F99" i="2"/>
  <c r="G99" i="2"/>
  <c r="H99" i="2"/>
  <c r="I99" i="2"/>
  <c r="I94" i="2" s="1"/>
  <c r="J99" i="2"/>
  <c r="J94" i="2" s="1"/>
  <c r="E100" i="2"/>
  <c r="E101" i="2"/>
  <c r="E96" i="2" s="1"/>
  <c r="F101" i="2"/>
  <c r="F96" i="2" s="1"/>
  <c r="G101" i="2"/>
  <c r="G96" i="2" s="1"/>
  <c r="H101" i="2"/>
  <c r="H96" i="2" s="1"/>
  <c r="I101" i="2"/>
  <c r="I96" i="2" s="1"/>
  <c r="J101" i="2"/>
  <c r="J96" i="2" s="1"/>
  <c r="E104" i="2"/>
  <c r="G104" i="2"/>
  <c r="I115" i="2"/>
  <c r="I110" i="2" s="1"/>
  <c r="I116" i="2"/>
  <c r="I111" i="2" s="1"/>
  <c r="J116" i="2"/>
  <c r="J111" i="2" s="1"/>
  <c r="D107" i="2"/>
  <c r="D108" i="2"/>
  <c r="E115" i="2"/>
  <c r="E110" i="2" s="1"/>
  <c r="F115" i="2"/>
  <c r="F110" i="2" s="1"/>
  <c r="G115" i="2"/>
  <c r="G110" i="2" s="1"/>
  <c r="J115" i="2"/>
  <c r="J110" i="2" s="1"/>
  <c r="E116" i="2"/>
  <c r="E111" i="2" s="1"/>
  <c r="F116" i="2"/>
  <c r="F111" i="2" s="1"/>
  <c r="G116" i="2"/>
  <c r="G111" i="2" s="1"/>
  <c r="H116" i="2"/>
  <c r="H111" i="2" s="1"/>
  <c r="E117" i="2"/>
  <c r="E112" i="2" s="1"/>
  <c r="F117" i="2"/>
  <c r="F112" i="2" s="1"/>
  <c r="G117" i="2"/>
  <c r="H117" i="2"/>
  <c r="H112" i="2" s="1"/>
  <c r="I117" i="2"/>
  <c r="I112" i="2" s="1"/>
  <c r="J117" i="2"/>
  <c r="J112" i="2" s="1"/>
  <c r="D118" i="2"/>
  <c r="D113" i="2" s="1"/>
  <c r="D87" i="2" l="1"/>
  <c r="G94" i="2"/>
  <c r="G122" i="2"/>
  <c r="F94" i="2"/>
  <c r="F122" i="2"/>
  <c r="E95" i="2"/>
  <c r="E123" i="2"/>
  <c r="E94" i="2"/>
  <c r="E122" i="2"/>
  <c r="H95" i="2"/>
  <c r="H123" i="2"/>
  <c r="H94" i="2"/>
  <c r="H122" i="2"/>
  <c r="G114" i="2"/>
  <c r="G109" i="2" s="1"/>
  <c r="G112" i="2"/>
  <c r="J100" i="2"/>
  <c r="J95" i="2" s="1"/>
  <c r="F100" i="2"/>
  <c r="D117" i="2"/>
  <c r="D112" i="2" s="1"/>
  <c r="D99" i="2"/>
  <c r="D94" i="2" s="1"/>
  <c r="H97" i="2"/>
  <c r="H92" i="2" s="1"/>
  <c r="J114" i="2"/>
  <c r="J109" i="2" s="1"/>
  <c r="H114" i="2"/>
  <c r="H109" i="2" s="1"/>
  <c r="F114" i="2"/>
  <c r="F109" i="2" s="1"/>
  <c r="I114" i="2"/>
  <c r="I109" i="2" s="1"/>
  <c r="D101" i="2"/>
  <c r="D96" i="2" s="1"/>
  <c r="I100" i="2"/>
  <c r="I95" i="2" s="1"/>
  <c r="G100" i="2"/>
  <c r="D98" i="2"/>
  <c r="D93" i="2" s="1"/>
  <c r="D115" i="2"/>
  <c r="D110" i="2" s="1"/>
  <c r="E114" i="2"/>
  <c r="E109" i="2" s="1"/>
  <c r="D106" i="2"/>
  <c r="D105" i="2"/>
  <c r="E97" i="2"/>
  <c r="E92" i="2" s="1"/>
  <c r="D90" i="2"/>
  <c r="D116" i="2"/>
  <c r="D111" i="2" s="1"/>
  <c r="J97" i="2" l="1"/>
  <c r="J92" i="2" s="1"/>
  <c r="I97" i="2"/>
  <c r="I92" i="2" s="1"/>
  <c r="F97" i="2"/>
  <c r="F92" i="2" s="1"/>
  <c r="F95" i="2"/>
  <c r="G97" i="2"/>
  <c r="G92" i="2" s="1"/>
  <c r="G95" i="2"/>
  <c r="D114" i="2"/>
  <c r="D100" i="2"/>
  <c r="D95" i="2" s="1"/>
  <c r="D104" i="2"/>
  <c r="F25" i="2"/>
  <c r="D97" i="2" l="1"/>
  <c r="D92" i="2" s="1"/>
  <c r="D109" i="2"/>
  <c r="F123" i="2" l="1"/>
  <c r="E41" i="2" l="1"/>
  <c r="D41" i="2" s="1"/>
  <c r="E31" i="2"/>
  <c r="D31" i="2" s="1"/>
  <c r="E8" i="2"/>
  <c r="F124" i="2" l="1"/>
  <c r="G124" i="2"/>
  <c r="H124" i="2"/>
  <c r="I124" i="2"/>
  <c r="J124" i="2"/>
  <c r="G123" i="2"/>
  <c r="E124" i="2"/>
  <c r="E120" i="2"/>
  <c r="D69" i="2"/>
  <c r="D70" i="2"/>
  <c r="D71" i="2"/>
  <c r="D72" i="2"/>
  <c r="H68" i="2"/>
  <c r="I68" i="2"/>
  <c r="J68" i="2"/>
  <c r="D32" i="2"/>
  <c r="D33" i="2"/>
  <c r="D34" i="2"/>
  <c r="D35" i="2"/>
  <c r="D42" i="2"/>
  <c r="D43" i="2"/>
  <c r="D44" i="2"/>
  <c r="D26" i="2"/>
  <c r="D30" i="2"/>
  <c r="H25" i="2"/>
  <c r="D81" i="2" s="1"/>
  <c r="I25" i="2"/>
  <c r="J25" i="2"/>
  <c r="I19" i="2"/>
  <c r="J19" i="2"/>
  <c r="D20" i="2"/>
  <c r="D22" i="2"/>
  <c r="D23" i="2"/>
  <c r="D24" i="2"/>
  <c r="D9" i="2"/>
  <c r="D10" i="2"/>
  <c r="D12" i="2"/>
  <c r="F8" i="2"/>
  <c r="H8" i="2"/>
  <c r="G8" i="2"/>
  <c r="J8" i="2" l="1"/>
  <c r="J77" i="2"/>
  <c r="J73" i="2" s="1"/>
  <c r="J83" i="2"/>
  <c r="I83" i="2"/>
  <c r="I123" i="2" s="1"/>
  <c r="I122" i="2"/>
  <c r="I120" i="2"/>
  <c r="F120" i="2"/>
  <c r="F119" i="2" s="1"/>
  <c r="J120" i="2"/>
  <c r="G120" i="2"/>
  <c r="E119" i="2"/>
  <c r="I8" i="2"/>
  <c r="D82" i="2"/>
  <c r="D124" i="2"/>
  <c r="H120" i="2"/>
  <c r="H119" i="2" s="1"/>
  <c r="J122" i="2"/>
  <c r="D84" i="2"/>
  <c r="D80" i="2"/>
  <c r="I79" i="2"/>
  <c r="E68" i="2"/>
  <c r="F68" i="2"/>
  <c r="G68" i="2"/>
  <c r="D77" i="2" l="1"/>
  <c r="I73" i="2"/>
  <c r="I119" i="2"/>
  <c r="G119" i="2"/>
  <c r="J79" i="2"/>
  <c r="D120" i="2"/>
  <c r="D68" i="2"/>
  <c r="D83" i="2"/>
  <c r="J123" i="2"/>
  <c r="J119" i="2" s="1"/>
  <c r="D122" i="2"/>
  <c r="H79" i="2"/>
  <c r="D11" i="2"/>
  <c r="D29" i="2"/>
  <c r="D28" i="2"/>
  <c r="D119" i="2" l="1"/>
  <c r="D79" i="2"/>
  <c r="D123" i="2"/>
  <c r="G25" i="2"/>
  <c r="D25" i="2" s="1"/>
  <c r="F19" i="2"/>
  <c r="G19" i="2"/>
  <c r="D8" i="2"/>
  <c r="D73" i="2" l="1"/>
  <c r="D19" i="2"/>
</calcChain>
</file>

<file path=xl/sharedStrings.xml><?xml version="1.0" encoding="utf-8"?>
<sst xmlns="http://schemas.openxmlformats.org/spreadsheetml/2006/main" count="221" uniqueCount="92">
  <si>
    <t>Наименование целевого показателя</t>
  </si>
  <si>
    <t>семей</t>
  </si>
  <si>
    <t>Наименование мероприятия</t>
  </si>
  <si>
    <t>Источник финансирования</t>
  </si>
  <si>
    <t>всего</t>
  </si>
  <si>
    <t>областной бюджет</t>
  </si>
  <si>
    <t>федеральный бюджет</t>
  </si>
  <si>
    <t xml:space="preserve">Управление образования и культуры       </t>
  </si>
  <si>
    <t>Единица
измерения</t>
  </si>
  <si>
    <t>Порядок расчета</t>
  </si>
  <si>
    <t>Источники информации</t>
  </si>
  <si>
    <t>внебюджетные средства</t>
  </si>
  <si>
    <t>местный бюджет</t>
  </si>
  <si>
    <t xml:space="preserve">2.1. Предоставление социальных выплат молодым семьям          </t>
  </si>
  <si>
    <t>2021 год</t>
  </si>
  <si>
    <t>2022 год</t>
  </si>
  <si>
    <t>2023 год</t>
  </si>
  <si>
    <t>2024 год</t>
  </si>
  <si>
    <t>2025 год</t>
  </si>
  <si>
    <t>2026 год</t>
  </si>
  <si>
    <t xml:space="preserve">Расчет производится на основании данных, полученных на конец отчетного года. </t>
  </si>
  <si>
    <t xml:space="preserve">1.1. Обеспечение земельных участков, предоставляемых  для жилищного строительства, объектами инженерной инфраструктуры  </t>
  </si>
  <si>
    <t xml:space="preserve">Управление образования и культуры      
</t>
  </si>
  <si>
    <t xml:space="preserve">данные, предоставляемые Управлением инфраструктурного развития </t>
  </si>
  <si>
    <t>данные, предоставляемые Управлением образования и культуры</t>
  </si>
  <si>
    <t>Подпрограмма № 1 «Создание условий для развития жилищного строительства»</t>
  </si>
  <si>
    <t>Подпрограмма № 2 «Обеспечение жильем молодых семей»</t>
  </si>
  <si>
    <t>Подпрограмма № 3 «Обеспечение жильем детей-сирот, детей, оставшихся без попечения родителей и лиц из их числа »</t>
  </si>
  <si>
    <t>3.1. Обеспечение жильем детей-сирот, детей, оставшихся без попечения родителей и лиц из их числа</t>
  </si>
  <si>
    <t>областной бюджет Фонд реформирования ЖКХ</t>
  </si>
  <si>
    <t xml:space="preserve">Порядок расчета и источники информации о значениях
целевых показателей муниципальной программы </t>
  </si>
  <si>
    <t>кв.м.</t>
  </si>
  <si>
    <t xml:space="preserve">Ответственный исполнитель, соисполнитель </t>
  </si>
  <si>
    <t>Объем финансирования (тыс. руб.)</t>
  </si>
  <si>
    <t xml:space="preserve">Наименование целевых показателей муниципальной программы </t>
  </si>
  <si>
    <t>Значения целевых показателей</t>
  </si>
  <si>
    <t>Оценочный                  2022 год</t>
  </si>
  <si>
    <t>Муниципальная программа Вилегодского муниципального округа Архангельской области «Обеспечение качественным, доступным жильем населения Вилегодского муниципального округа Архангельской области»</t>
  </si>
  <si>
    <t xml:space="preserve">1.1.Количество обеспеченных объектами инженерной инфраструктуры земельных участков, предоставляемых для ИЖС </t>
  </si>
  <si>
    <t xml:space="preserve">1.2.  Объем жилищного строительства </t>
  </si>
  <si>
    <t>2.1. Количество молодых семей, улучшивших свои жилищные условия</t>
  </si>
  <si>
    <t>3.1. Количество детей-сирот, детей, оставшихся без попечения родителей и лиц из их числа, получивших жилые помещения</t>
  </si>
  <si>
    <t>Подпрограмма № 3 «Обеспечение жильем  детей-сирот, детей, оставшихся без попечения родителей и лиц из их числа»</t>
  </si>
  <si>
    <t>чел.</t>
  </si>
  <si>
    <t xml:space="preserve">Обеспечены земельные участки, предоставляемые  для индивидуального жилищного строительства, объектами инженерной инфраструктуры                  </t>
  </si>
  <si>
    <t>Построены многоквартирные жилые дома для переселения граждан из аварийного  жилфонда</t>
  </si>
  <si>
    <t xml:space="preserve">Администрация Вилегодского муниципального округа </t>
  </si>
  <si>
    <t>Произведены социальные выплаты молодым семьям в течение года</t>
  </si>
  <si>
    <t>Итого,в том числе</t>
  </si>
  <si>
    <t>Выкуплено 800 кв.м. аварийного жилфонда</t>
  </si>
  <si>
    <t>Всего по подпрограмме № 1</t>
  </si>
  <si>
    <t>Всего по задаче № 1 подпрограммы № 1</t>
  </si>
  <si>
    <t xml:space="preserve">Всего по подпрограмме № 2
</t>
  </si>
  <si>
    <t>Всего по задаче № 1 подпрограммы № 3</t>
  </si>
  <si>
    <t>Итого по муниципальной программе</t>
  </si>
  <si>
    <t>Приложение № 1
к муниципальной программе Вилегодского муниципального округа Архангельской области
"Обеспечение качественным, доступным жильем населения Вилегодского муниципального округа"</t>
  </si>
  <si>
    <t>Ответственный исполнитель - Управление инфраструктурного развития Администрации Вилегодского муниципального округа</t>
  </si>
  <si>
    <t>Базовый                        2021 год</t>
  </si>
  <si>
    <t>ед.</t>
  </si>
  <si>
    <t xml:space="preserve">ПЕРЕЧЕНЬ
целевых показателей муниципальной программы Вилегодского муниципального округа Архангельской области
«Обеспечение качественным, доступным жильем населения Вилегодского муниципального округа» </t>
  </si>
  <si>
    <t>Приложение № 2
к муниципальной программе Вилегодского муниципального округа Архангельской области «Обеспечение качественным, доступным жильем населения Вилегодского муниципального округа»</t>
  </si>
  <si>
    <t>Перечень  мероприятий муниципальной программы
Вилегодского муниципального округа Архангельской области
«Обеспечение качественным, доступным жильем населения Вилегодского муниципального округа»</t>
  </si>
  <si>
    <t>Фактическое количество, стоящих  на учете на конец отчетного года</t>
  </si>
  <si>
    <t>Фактическое количество, стоящих на учете на конец отчетного года</t>
  </si>
  <si>
    <t xml:space="preserve">Подготовлены документы (обоснование инвестиций - 600,0 тыс. руб., инженерные изыскания - 550 тыс. руб.) на строительство многоквартирных жилых домов для переселения граждан из аварийного жилфонда </t>
  </si>
  <si>
    <t>Областной бюджет  Фонд реформирования ЖКХ</t>
  </si>
  <si>
    <t xml:space="preserve">Ожидаемые конечные результаты реализации мероприятий </t>
  </si>
  <si>
    <t>Снесены аварийные многоквартирные дома после переселения в Вилегодском муниципальном округе</t>
  </si>
  <si>
    <t xml:space="preserve">Дополнительные меры поддержки по обеспечению жилыми помещениями в форме субсидии
</t>
  </si>
  <si>
    <t xml:space="preserve">1.9. Строительство многоквартирных жилых домов по ул. Ломоносова с. Ильинско-Подомское Вилегодского района Архангельской области. 
</t>
  </si>
  <si>
    <t>1.10 Оценка частных жилых помещений в целях выкупа</t>
  </si>
  <si>
    <t xml:space="preserve">1.8. Строительство многоквартирных жилых домов по ул. Советская  с. Ильинско-Подомское Вилегодского района Архангельской области. 
</t>
  </si>
  <si>
    <t>Ввод в эксплуатацию 2 многоквартирных жилых домов по ул. Ломоносова</t>
  </si>
  <si>
    <t>Ввод в эксплуатацию 4 многоквартирных жилых домов по ул. Советская</t>
  </si>
  <si>
    <t>Итого, в том числе</t>
  </si>
  <si>
    <t xml:space="preserve">Предоставлено жильё  детям-сиротам, детям, оставшихся без попечения родителей, лиц из их числа                                       </t>
  </si>
  <si>
    <t>Оценены квартиры частного  аварийного жилфонда с целью выкупа</t>
  </si>
  <si>
    <t>Обследованы строительные конструкции 12 многоквартных домов</t>
  </si>
  <si>
    <t>Задача № 1 подпрограммы № 1 - Создание условий для развития жилищного строительства</t>
  </si>
  <si>
    <t>Всего по задаче № 1 подпрограммы № 2</t>
  </si>
  <si>
    <t>Задача № 1 подпрограммы № 2 – Обеспечение молодых семей, проживающих в Вилегодском муниципальном округе жильем, соответствующим социальным стандартам</t>
  </si>
  <si>
    <t xml:space="preserve">Задача № 1 подпрограммы № 3 – Обеспечение детей-сирот, детей, оставшихся без попечения родителей и лиц из их числа жильем, соответствующим социальным стандартам </t>
  </si>
  <si>
    <t>Всего по подпрограмме №3</t>
  </si>
  <si>
    <t>1.3. Выкуп частных жилых помещений из аварийного жилищного фонда</t>
  </si>
  <si>
    <t>1.4.Мероприятия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по ул. Ломоносова</t>
  </si>
  <si>
    <t xml:space="preserve">1.5. Разработка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
«Создание «под ключ» многоквартирных жилых домов по ул. Советская, с. Ильинско-Подомское, Вилегодского района Архангельской области. Проведение инженерных изысканий по ул. Советской с. Ильинско-Подомское </t>
  </si>
  <si>
    <t>1.6. Обследование строительных конструкций многоквартирных домов</t>
  </si>
  <si>
    <t xml:space="preserve">1.7. Снос  аварийных домов  жилищного фонда после переселения </t>
  </si>
  <si>
    <t>1.2. Расходование средств субвенций из областного бюджета на осуществление государственных полномочий по предоставлению лицам, являющимся собственниками жилых 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 в период с 1 января 2012 года до 1 января 2017 года, дополнительных мер поддержки по обеспечению жилыми помещениями в форме субсидии</t>
  </si>
  <si>
    <t>1.11 Разработка инженерных изысканий на земельном участке запланированном для строительства многоквартирных домов для расселения многоквартирных домов признанных аварийными после 1 января 2017 года</t>
  </si>
  <si>
    <t>1.12 По разработке обоснований инвестиций осуществляемых в инвестиционный проект по созданию объекта
капитального строительства, в отношении которого планируется заключение контракта,
предметом которого является одновременное выполнение работ по проектированию,
строительству и вводу в эксплуатацию объекта капитального строительства (далее -
Работы) «Создание «под ключ» многоквартирного жилого дома по ул. Советская (ЗУ
29:03:031301:336), с. Ильинско-Подомское, Вилегодского района Архангельской области»</t>
  </si>
  <si>
    <t>Проведены инженерные изыскания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</si>
</sst>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4" fillId="0" borderId="0" xfId="0" applyNumberFormat="1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4" fontId="2" fillId="2" borderId="6" xfId="0" applyNumberFormat="1" applyFont="1" applyFill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left" vertical="center" wrapText="1"/>
    </xf>
    <xf numFmtId="164" fontId="4" fillId="2" borderId="9" xfId="0" applyNumberFormat="1" applyFont="1" applyFill="1" applyBorder="1" applyAlignment="1">
      <alignment horizontal="left" vertical="center" wrapText="1"/>
    </xf>
    <xf numFmtId="164" fontId="4" fillId="2" borderId="10" xfId="0" applyNumberFormat="1" applyFont="1" applyFill="1" applyBorder="1" applyAlignment="1">
      <alignment horizontal="left" vertical="center" wrapText="1"/>
    </xf>
    <xf numFmtId="164" fontId="4" fillId="2" borderId="11" xfId="0" applyNumberFormat="1" applyFont="1" applyFill="1" applyBorder="1" applyAlignment="1">
      <alignment horizontal="left" vertical="center" wrapText="1"/>
    </xf>
    <xf numFmtId="164" fontId="4" fillId="2" borderId="12" xfId="0" applyNumberFormat="1" applyFont="1" applyFill="1" applyBorder="1" applyAlignment="1">
      <alignment horizontal="left" vertical="center" wrapText="1"/>
    </xf>
    <xf numFmtId="164" fontId="4" fillId="2" borderId="13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" fontId="8" fillId="2" borderId="8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left" vertical="center" wrapText="1"/>
    </xf>
    <xf numFmtId="4" fontId="8" fillId="2" borderId="12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  <pageSetUpPr fitToPage="1"/>
  </sheetPr>
  <dimension ref="A1:J20"/>
  <sheetViews>
    <sheetView tabSelected="1" workbookViewId="0">
      <selection sqref="A1:XFD1"/>
    </sheetView>
  </sheetViews>
  <sheetFormatPr defaultColWidth="9.140625" defaultRowHeight="15" x14ac:dyDescent="0.25"/>
  <cols>
    <col min="1" max="1" width="38.85546875" style="2" customWidth="1"/>
    <col min="2" max="2" width="10.5703125" style="2" customWidth="1"/>
    <col min="3" max="3" width="15.5703125" style="2" customWidth="1"/>
    <col min="4" max="4" width="13.5703125" style="2" customWidth="1"/>
    <col min="5" max="5" width="13.140625" style="2" customWidth="1"/>
    <col min="6" max="6" width="13.85546875" style="2" customWidth="1"/>
    <col min="7" max="7" width="15.7109375" style="2" customWidth="1"/>
    <col min="8" max="8" width="19.140625" style="2" customWidth="1"/>
    <col min="9" max="10" width="12.28515625" style="2" customWidth="1"/>
    <col min="11" max="16384" width="9.140625" style="2"/>
  </cols>
  <sheetData>
    <row r="1" spans="1:10" ht="77.25" customHeight="1" x14ac:dyDescent="0.25">
      <c r="A1" s="11"/>
      <c r="B1" s="11"/>
      <c r="C1" s="11"/>
      <c r="D1" s="11"/>
      <c r="E1" s="42" t="s">
        <v>55</v>
      </c>
      <c r="F1" s="43"/>
      <c r="G1" s="43"/>
      <c r="H1" s="43"/>
    </row>
    <row r="2" spans="1:10" ht="52.5" customHeight="1" x14ac:dyDescent="0.25">
      <c r="A2" s="35" t="s">
        <v>59</v>
      </c>
      <c r="B2" s="36"/>
      <c r="C2" s="36"/>
      <c r="D2" s="36"/>
      <c r="E2" s="36"/>
      <c r="F2" s="36"/>
      <c r="G2" s="36"/>
      <c r="H2" s="36"/>
      <c r="I2" s="7"/>
      <c r="J2" s="7"/>
    </row>
    <row r="3" spans="1:10" ht="19.5" customHeight="1" x14ac:dyDescent="0.25">
      <c r="A3" s="40" t="s">
        <v>56</v>
      </c>
      <c r="B3" s="41"/>
      <c r="C3" s="41"/>
      <c r="D3" s="41"/>
      <c r="E3" s="41"/>
      <c r="F3" s="41"/>
      <c r="G3" s="41"/>
      <c r="H3" s="41"/>
      <c r="I3" s="7"/>
      <c r="J3" s="7"/>
    </row>
    <row r="4" spans="1:10" ht="19.5" customHeight="1" x14ac:dyDescent="0.25">
      <c r="A4" s="29" t="s">
        <v>0</v>
      </c>
      <c r="B4" s="29" t="s">
        <v>8</v>
      </c>
      <c r="C4" s="29" t="s">
        <v>35</v>
      </c>
      <c r="D4" s="29"/>
      <c r="E4" s="29"/>
      <c r="F4" s="29"/>
      <c r="G4" s="29"/>
      <c r="H4" s="29"/>
      <c r="I4" s="7"/>
      <c r="J4" s="7"/>
    </row>
    <row r="5" spans="1:10" ht="32.25" customHeight="1" x14ac:dyDescent="0.25">
      <c r="A5" s="30"/>
      <c r="B5" s="30"/>
      <c r="C5" s="14" t="s">
        <v>57</v>
      </c>
      <c r="D5" s="14" t="s">
        <v>36</v>
      </c>
      <c r="E5" s="14" t="s">
        <v>16</v>
      </c>
      <c r="F5" s="14" t="s">
        <v>17</v>
      </c>
      <c r="G5" s="14" t="s">
        <v>18</v>
      </c>
      <c r="H5" s="14" t="s">
        <v>19</v>
      </c>
    </row>
    <row r="6" spans="1:10" ht="11.25" customHeight="1" x14ac:dyDescent="0.2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</row>
    <row r="7" spans="1:10" ht="34.5" customHeight="1" x14ac:dyDescent="0.25">
      <c r="A7" s="39" t="s">
        <v>37</v>
      </c>
      <c r="B7" s="30"/>
      <c r="C7" s="30"/>
      <c r="D7" s="30"/>
      <c r="E7" s="30"/>
      <c r="F7" s="30"/>
      <c r="G7" s="30"/>
      <c r="H7" s="30"/>
      <c r="I7" s="8"/>
      <c r="J7" s="8"/>
    </row>
    <row r="8" spans="1:10" x14ac:dyDescent="0.25">
      <c r="A8" s="37" t="s">
        <v>25</v>
      </c>
      <c r="B8" s="38"/>
      <c r="C8" s="38"/>
      <c r="D8" s="38"/>
      <c r="E8" s="38"/>
      <c r="F8" s="38"/>
      <c r="G8" s="38"/>
      <c r="H8" s="38"/>
    </row>
    <row r="9" spans="1:10" ht="47.25" customHeight="1" x14ac:dyDescent="0.25">
      <c r="A9" s="17" t="s">
        <v>38</v>
      </c>
      <c r="B9" s="14" t="s">
        <v>58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1</v>
      </c>
    </row>
    <row r="10" spans="1:10" ht="18.75" customHeight="1" x14ac:dyDescent="0.25">
      <c r="A10" s="18" t="s">
        <v>39</v>
      </c>
      <c r="B10" s="15" t="s">
        <v>31</v>
      </c>
      <c r="C10" s="15">
        <v>4191.7</v>
      </c>
      <c r="D10" s="15">
        <v>2200</v>
      </c>
      <c r="E10" s="15">
        <v>2300</v>
      </c>
      <c r="F10" s="15">
        <v>6944.6</v>
      </c>
      <c r="G10" s="15">
        <v>0</v>
      </c>
      <c r="H10" s="15">
        <v>0</v>
      </c>
      <c r="I10" s="9"/>
      <c r="J10" s="9"/>
    </row>
    <row r="11" spans="1:10" ht="15.75" customHeight="1" x14ac:dyDescent="0.25">
      <c r="A11" s="31" t="s">
        <v>26</v>
      </c>
      <c r="B11" s="30"/>
      <c r="C11" s="30"/>
      <c r="D11" s="30"/>
      <c r="E11" s="30"/>
      <c r="F11" s="30"/>
      <c r="G11" s="30"/>
      <c r="H11" s="30"/>
      <c r="I11" s="10"/>
      <c r="J11" s="10"/>
    </row>
    <row r="12" spans="1:10" ht="32.25" customHeight="1" x14ac:dyDescent="0.25">
      <c r="A12" s="18" t="s">
        <v>40</v>
      </c>
      <c r="B12" s="15" t="s">
        <v>1</v>
      </c>
      <c r="C12" s="15">
        <v>2</v>
      </c>
      <c r="D12" s="15">
        <v>3</v>
      </c>
      <c r="E12" s="15">
        <v>2</v>
      </c>
      <c r="F12" s="15">
        <v>2</v>
      </c>
      <c r="G12" s="15">
        <v>2</v>
      </c>
      <c r="H12" s="15">
        <v>2</v>
      </c>
      <c r="I12" s="9"/>
      <c r="J12" s="9"/>
    </row>
    <row r="13" spans="1:10" ht="18.75" customHeight="1" x14ac:dyDescent="0.25">
      <c r="A13" s="31" t="s">
        <v>42</v>
      </c>
      <c r="B13" s="30"/>
      <c r="C13" s="30"/>
      <c r="D13" s="30"/>
      <c r="E13" s="30"/>
      <c r="F13" s="30"/>
      <c r="G13" s="30"/>
      <c r="H13" s="30"/>
      <c r="I13" s="10"/>
      <c r="J13" s="10"/>
    </row>
    <row r="14" spans="1:10" ht="59.25" customHeight="1" x14ac:dyDescent="0.25">
      <c r="A14" s="18" t="s">
        <v>41</v>
      </c>
      <c r="B14" s="15" t="s">
        <v>43</v>
      </c>
      <c r="C14" s="15">
        <v>5</v>
      </c>
      <c r="D14" s="15">
        <v>6</v>
      </c>
      <c r="E14" s="15">
        <v>3</v>
      </c>
      <c r="F14" s="15">
        <v>3</v>
      </c>
      <c r="G14" s="15">
        <v>3</v>
      </c>
      <c r="H14" s="15">
        <v>3</v>
      </c>
      <c r="I14" s="9"/>
      <c r="J14" s="9"/>
    </row>
    <row r="15" spans="1:10" ht="30" customHeight="1" x14ac:dyDescent="0.25">
      <c r="A15" s="32" t="s">
        <v>30</v>
      </c>
      <c r="B15" s="33"/>
      <c r="C15" s="33"/>
      <c r="D15" s="33"/>
      <c r="E15" s="33"/>
      <c r="F15" s="33"/>
      <c r="G15" s="33"/>
      <c r="H15" s="33"/>
    </row>
    <row r="16" spans="1:10" ht="42.75" customHeight="1" x14ac:dyDescent="0.25">
      <c r="A16" s="14" t="s">
        <v>34</v>
      </c>
      <c r="B16" s="16" t="s">
        <v>8</v>
      </c>
      <c r="C16" s="29" t="s">
        <v>9</v>
      </c>
      <c r="D16" s="30"/>
      <c r="E16" s="29" t="s">
        <v>10</v>
      </c>
      <c r="F16" s="29"/>
      <c r="G16" s="29"/>
    </row>
    <row r="17" spans="1:7" ht="44.25" customHeight="1" x14ac:dyDescent="0.25">
      <c r="A17" s="17" t="s">
        <v>38</v>
      </c>
      <c r="B17" s="16" t="s">
        <v>58</v>
      </c>
      <c r="C17" s="29" t="s">
        <v>20</v>
      </c>
      <c r="D17" s="30"/>
      <c r="E17" s="26" t="s">
        <v>23</v>
      </c>
      <c r="F17" s="27"/>
      <c r="G17" s="28"/>
    </row>
    <row r="18" spans="1:7" ht="44.25" customHeight="1" x14ac:dyDescent="0.25">
      <c r="A18" s="18" t="s">
        <v>39</v>
      </c>
      <c r="B18" s="16" t="s">
        <v>31</v>
      </c>
      <c r="C18" s="29" t="s">
        <v>20</v>
      </c>
      <c r="D18" s="30"/>
      <c r="E18" s="26" t="s">
        <v>23</v>
      </c>
      <c r="F18" s="27"/>
      <c r="G18" s="28"/>
    </row>
    <row r="19" spans="1:7" ht="41.25" customHeight="1" x14ac:dyDescent="0.25">
      <c r="A19" s="17" t="s">
        <v>40</v>
      </c>
      <c r="B19" s="16" t="s">
        <v>1</v>
      </c>
      <c r="C19" s="29" t="s">
        <v>62</v>
      </c>
      <c r="D19" s="30"/>
      <c r="E19" s="26" t="s">
        <v>24</v>
      </c>
      <c r="F19" s="27"/>
      <c r="G19" s="28"/>
    </row>
    <row r="20" spans="1:7" ht="57" customHeight="1" x14ac:dyDescent="0.25">
      <c r="A20" s="17" t="s">
        <v>41</v>
      </c>
      <c r="B20" s="16" t="s">
        <v>43</v>
      </c>
      <c r="C20" s="29" t="s">
        <v>63</v>
      </c>
      <c r="D20" s="30"/>
      <c r="E20" s="26" t="s">
        <v>24</v>
      </c>
      <c r="F20" s="27"/>
      <c r="G20" s="28"/>
    </row>
  </sheetData>
  <mergeCells count="21">
    <mergeCell ref="A11:H11"/>
    <mergeCell ref="A2:H2"/>
    <mergeCell ref="A8:H8"/>
    <mergeCell ref="A4:A5"/>
    <mergeCell ref="B4:B5"/>
    <mergeCell ref="C4:H4"/>
    <mergeCell ref="A7:H7"/>
    <mergeCell ref="A3:H3"/>
    <mergeCell ref="E1:H1"/>
    <mergeCell ref="E19:G19"/>
    <mergeCell ref="E20:G20"/>
    <mergeCell ref="C19:D19"/>
    <mergeCell ref="C20:D20"/>
    <mergeCell ref="A13:H13"/>
    <mergeCell ref="C16:D16"/>
    <mergeCell ref="C17:D17"/>
    <mergeCell ref="C18:D18"/>
    <mergeCell ref="E16:G16"/>
    <mergeCell ref="E17:G17"/>
    <mergeCell ref="E18:G18"/>
    <mergeCell ref="A15:H15"/>
  </mergeCells>
  <printOptions horizontalCentered="1"/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</sheetPr>
  <dimension ref="A1:N124"/>
  <sheetViews>
    <sheetView view="pageBreakPreview" topLeftCell="A104" zoomScaleNormal="100" zoomScaleSheetLayoutView="100" workbookViewId="0">
      <selection activeCell="D112" sqref="D112"/>
    </sheetView>
  </sheetViews>
  <sheetFormatPr defaultColWidth="9.140625" defaultRowHeight="15.75" x14ac:dyDescent="0.25"/>
  <cols>
    <col min="1" max="1" width="43.7109375" style="1" customWidth="1"/>
    <col min="2" max="2" width="20.42578125" style="1" customWidth="1"/>
    <col min="3" max="3" width="24.28515625" style="1" customWidth="1"/>
    <col min="4" max="4" width="16.5703125" style="1" customWidth="1"/>
    <col min="5" max="5" width="15.42578125" style="1" customWidth="1"/>
    <col min="6" max="6" width="15.85546875" style="1" customWidth="1"/>
    <col min="7" max="7" width="16.28515625" style="1" customWidth="1"/>
    <col min="8" max="8" width="16.85546875" style="3" customWidth="1"/>
    <col min="9" max="9" width="13.28515625" style="3" customWidth="1"/>
    <col min="10" max="10" width="11.7109375" style="3" customWidth="1"/>
    <col min="11" max="11" width="33.42578125" style="1" customWidth="1"/>
    <col min="12" max="16384" width="9.140625" style="1"/>
  </cols>
  <sheetData>
    <row r="1" spans="1:14" ht="63.75" customHeight="1" x14ac:dyDescent="0.25">
      <c r="A1" s="4"/>
      <c r="B1" s="4"/>
      <c r="C1" s="3"/>
      <c r="D1" s="5"/>
      <c r="E1" s="5"/>
      <c r="F1" s="5"/>
      <c r="G1" s="6"/>
      <c r="H1" s="34" t="s">
        <v>60</v>
      </c>
      <c r="I1" s="34"/>
      <c r="J1" s="34"/>
      <c r="K1" s="34"/>
      <c r="L1" s="7"/>
      <c r="M1" s="7"/>
      <c r="N1" s="7"/>
    </row>
    <row r="2" spans="1:14" ht="57" customHeight="1" x14ac:dyDescent="0.25">
      <c r="A2" s="51" t="s">
        <v>61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4" s="19" customFormat="1" ht="18.75" customHeight="1" x14ac:dyDescent="0.25">
      <c r="A3" s="52" t="s">
        <v>2</v>
      </c>
      <c r="B3" s="52" t="s">
        <v>32</v>
      </c>
      <c r="C3" s="52" t="s">
        <v>3</v>
      </c>
      <c r="D3" s="54" t="s">
        <v>33</v>
      </c>
      <c r="E3" s="55"/>
      <c r="F3" s="55"/>
      <c r="G3" s="55"/>
      <c r="H3" s="55"/>
      <c r="I3" s="55"/>
      <c r="J3" s="55"/>
      <c r="K3" s="52" t="s">
        <v>66</v>
      </c>
    </row>
    <row r="4" spans="1:14" s="19" customFormat="1" ht="37.5" customHeight="1" x14ac:dyDescent="0.25">
      <c r="A4" s="52"/>
      <c r="B4" s="52"/>
      <c r="C4" s="52"/>
      <c r="D4" s="24" t="s">
        <v>4</v>
      </c>
      <c r="E4" s="24" t="s">
        <v>14</v>
      </c>
      <c r="F4" s="24" t="s">
        <v>15</v>
      </c>
      <c r="G4" s="24" t="s">
        <v>16</v>
      </c>
      <c r="H4" s="24" t="s">
        <v>17</v>
      </c>
      <c r="I4" s="24" t="s">
        <v>18</v>
      </c>
      <c r="J4" s="24" t="s">
        <v>19</v>
      </c>
      <c r="K4" s="52"/>
    </row>
    <row r="5" spans="1:14" s="19" customFormat="1" ht="15" customHeigh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1">
        <v>8</v>
      </c>
      <c r="I5" s="21">
        <v>9</v>
      </c>
      <c r="J5" s="21">
        <v>10</v>
      </c>
      <c r="K5" s="21">
        <v>11</v>
      </c>
    </row>
    <row r="6" spans="1:14" s="22" customFormat="1" ht="18.75" customHeight="1" x14ac:dyDescent="0.25">
      <c r="A6" s="48" t="s">
        <v>25</v>
      </c>
      <c r="B6" s="49"/>
      <c r="C6" s="49"/>
      <c r="D6" s="49"/>
      <c r="E6" s="49"/>
      <c r="F6" s="49"/>
      <c r="G6" s="49"/>
      <c r="H6" s="49"/>
      <c r="I6" s="49"/>
      <c r="J6" s="49"/>
      <c r="K6" s="50"/>
    </row>
    <row r="7" spans="1:14" s="22" customFormat="1" ht="19.5" customHeight="1" x14ac:dyDescent="0.25">
      <c r="A7" s="48" t="s">
        <v>78</v>
      </c>
      <c r="B7" s="49"/>
      <c r="C7" s="49"/>
      <c r="D7" s="49"/>
      <c r="E7" s="49"/>
      <c r="F7" s="49"/>
      <c r="G7" s="49"/>
      <c r="H7" s="49"/>
      <c r="I7" s="49"/>
      <c r="J7" s="49"/>
      <c r="K7" s="50"/>
    </row>
    <row r="8" spans="1:14" s="22" customFormat="1" ht="20.25" customHeight="1" x14ac:dyDescent="0.25">
      <c r="A8" s="62" t="s">
        <v>21</v>
      </c>
      <c r="B8" s="47" t="s">
        <v>46</v>
      </c>
      <c r="C8" s="20" t="s">
        <v>74</v>
      </c>
      <c r="D8" s="12">
        <f>SUM(E8:J8)</f>
        <v>0</v>
      </c>
      <c r="E8" s="12">
        <f>SUM(E9:E12)</f>
        <v>0</v>
      </c>
      <c r="F8" s="12">
        <f t="shared" ref="F8:J8" si="0">SUM(F9:F12)</f>
        <v>0</v>
      </c>
      <c r="G8" s="12">
        <f t="shared" si="0"/>
        <v>0</v>
      </c>
      <c r="H8" s="12">
        <f t="shared" si="0"/>
        <v>0</v>
      </c>
      <c r="I8" s="12">
        <f t="shared" si="0"/>
        <v>0</v>
      </c>
      <c r="J8" s="12">
        <f t="shared" si="0"/>
        <v>0</v>
      </c>
      <c r="K8" s="47" t="s">
        <v>44</v>
      </c>
    </row>
    <row r="9" spans="1:14" s="22" customFormat="1" ht="21" customHeight="1" x14ac:dyDescent="0.25">
      <c r="A9" s="62"/>
      <c r="B9" s="47"/>
      <c r="C9" s="12" t="s">
        <v>6</v>
      </c>
      <c r="D9" s="12">
        <f t="shared" ref="D9:D12" si="1">SUM(E9:J9)</f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47"/>
    </row>
    <row r="10" spans="1:14" s="22" customFormat="1" ht="15.75" customHeight="1" x14ac:dyDescent="0.25">
      <c r="A10" s="62"/>
      <c r="B10" s="47"/>
      <c r="C10" s="12" t="s">
        <v>5</v>
      </c>
      <c r="D10" s="12">
        <f t="shared" si="1"/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47"/>
    </row>
    <row r="11" spans="1:14" s="22" customFormat="1" ht="14.25" customHeight="1" x14ac:dyDescent="0.25">
      <c r="A11" s="62"/>
      <c r="B11" s="47"/>
      <c r="C11" s="12" t="s">
        <v>12</v>
      </c>
      <c r="D11" s="12">
        <f t="shared" si="1"/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47"/>
    </row>
    <row r="12" spans="1:14" s="22" customFormat="1" ht="19.5" customHeight="1" x14ac:dyDescent="0.25">
      <c r="A12" s="62"/>
      <c r="B12" s="47"/>
      <c r="C12" s="12" t="s">
        <v>11</v>
      </c>
      <c r="D12" s="12">
        <f t="shared" si="1"/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47"/>
    </row>
    <row r="13" spans="1:14" s="22" customFormat="1" ht="25.5" customHeight="1" x14ac:dyDescent="0.25">
      <c r="A13" s="44" t="s">
        <v>88</v>
      </c>
      <c r="B13" s="45" t="str">
        <f>B8</f>
        <v xml:space="preserve">Администрация Вилегодского муниципального округа </v>
      </c>
      <c r="C13" s="20" t="s">
        <v>74</v>
      </c>
      <c r="D13" s="12">
        <f>E13+F13+G13+H13+I13+J13</f>
        <v>32549.899999999998</v>
      </c>
      <c r="E13" s="12">
        <f>E14+E15+E16+E17+E18</f>
        <v>0</v>
      </c>
      <c r="F13" s="12">
        <f>F14+F15+F16+F17+F18</f>
        <v>14000</v>
      </c>
      <c r="G13" s="12">
        <f t="shared" ref="G13:J13" si="2">G14+G15+G16+G17+G18</f>
        <v>10033.6</v>
      </c>
      <c r="H13" s="12">
        <f t="shared" si="2"/>
        <v>8516.2999999999993</v>
      </c>
      <c r="I13" s="12">
        <f t="shared" si="2"/>
        <v>0</v>
      </c>
      <c r="J13" s="12">
        <f t="shared" si="2"/>
        <v>0</v>
      </c>
      <c r="K13" s="45" t="s">
        <v>68</v>
      </c>
    </row>
    <row r="14" spans="1:14" s="22" customFormat="1" ht="27" customHeight="1" x14ac:dyDescent="0.25">
      <c r="A14" s="75"/>
      <c r="B14" s="76"/>
      <c r="C14" s="12" t="s">
        <v>6</v>
      </c>
      <c r="D14" s="12">
        <f>E14+F14+G14+H14+I14+J14</f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76"/>
    </row>
    <row r="15" spans="1:14" s="22" customFormat="1" ht="27.75" customHeight="1" x14ac:dyDescent="0.25">
      <c r="A15" s="75"/>
      <c r="B15" s="76"/>
      <c r="C15" s="12" t="s">
        <v>29</v>
      </c>
      <c r="D15" s="12">
        <f t="shared" ref="D15:D18" si="3">E15+F15+G15+H15+I15+J15</f>
        <v>31898.9</v>
      </c>
      <c r="E15" s="12">
        <v>0</v>
      </c>
      <c r="F15" s="12">
        <v>13720</v>
      </c>
      <c r="G15" s="12">
        <v>9832.9</v>
      </c>
      <c r="H15" s="12">
        <v>8346</v>
      </c>
      <c r="I15" s="12">
        <v>0</v>
      </c>
      <c r="J15" s="12">
        <v>0</v>
      </c>
      <c r="K15" s="76"/>
    </row>
    <row r="16" spans="1:14" s="22" customFormat="1" ht="27" customHeight="1" x14ac:dyDescent="0.25">
      <c r="A16" s="75"/>
      <c r="B16" s="76"/>
      <c r="C16" s="12" t="s">
        <v>5</v>
      </c>
      <c r="D16" s="12">
        <f t="shared" si="3"/>
        <v>651</v>
      </c>
      <c r="E16" s="12">
        <v>0</v>
      </c>
      <c r="F16" s="12">
        <v>280</v>
      </c>
      <c r="G16" s="12">
        <v>200.7</v>
      </c>
      <c r="H16" s="12">
        <v>170.3</v>
      </c>
      <c r="I16" s="12">
        <v>0</v>
      </c>
      <c r="J16" s="12">
        <v>0</v>
      </c>
      <c r="K16" s="76"/>
    </row>
    <row r="17" spans="1:11" s="22" customFormat="1" ht="18.75" customHeight="1" x14ac:dyDescent="0.25">
      <c r="A17" s="75"/>
      <c r="B17" s="76"/>
      <c r="C17" s="12" t="s">
        <v>12</v>
      </c>
      <c r="D17" s="12">
        <f t="shared" si="3"/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76"/>
    </row>
    <row r="18" spans="1:11" s="22" customFormat="1" ht="51.75" customHeight="1" x14ac:dyDescent="0.25">
      <c r="A18" s="75"/>
      <c r="B18" s="76"/>
      <c r="C18" s="12" t="s">
        <v>11</v>
      </c>
      <c r="D18" s="12">
        <f t="shared" si="3"/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77"/>
    </row>
    <row r="19" spans="1:11" s="22" customFormat="1" ht="19.5" customHeight="1" x14ac:dyDescent="0.25">
      <c r="A19" s="62" t="s">
        <v>83</v>
      </c>
      <c r="B19" s="47" t="s">
        <v>46</v>
      </c>
      <c r="C19" s="20" t="s">
        <v>74</v>
      </c>
      <c r="D19" s="12">
        <f>SUM(E19:J19)</f>
        <v>185691.4</v>
      </c>
      <c r="E19" s="12">
        <f>SUM(E20:E24)</f>
        <v>44457</v>
      </c>
      <c r="F19" s="12">
        <f t="shared" ref="F19:J19" si="4">SUM(F20:F24)</f>
        <v>105994</v>
      </c>
      <c r="G19" s="12">
        <f t="shared" si="4"/>
        <v>27298.399999999998</v>
      </c>
      <c r="H19" s="12">
        <f>SUM(H20:H24)</f>
        <v>7941.9999999999991</v>
      </c>
      <c r="I19" s="12">
        <f t="shared" si="4"/>
        <v>0</v>
      </c>
      <c r="J19" s="12">
        <f t="shared" si="4"/>
        <v>0</v>
      </c>
      <c r="K19" s="47" t="s">
        <v>49</v>
      </c>
    </row>
    <row r="20" spans="1:11" s="22" customFormat="1" ht="22.5" customHeight="1" x14ac:dyDescent="0.25">
      <c r="A20" s="62"/>
      <c r="B20" s="47"/>
      <c r="C20" s="12" t="s">
        <v>6</v>
      </c>
      <c r="D20" s="12">
        <f t="shared" ref="D20:D24" si="5">SUM(E20:J20)</f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47"/>
    </row>
    <row r="21" spans="1:11" s="22" customFormat="1" ht="31.5" customHeight="1" x14ac:dyDescent="0.25">
      <c r="A21" s="62"/>
      <c r="B21" s="47"/>
      <c r="C21" s="12" t="s">
        <v>29</v>
      </c>
      <c r="D21" s="12">
        <f>SUM(E21:J21)</f>
        <v>181982.6</v>
      </c>
      <c r="E21" s="12">
        <v>43567.8</v>
      </c>
      <c r="F21" s="12">
        <v>103880</v>
      </c>
      <c r="G21" s="12">
        <v>26751.599999999999</v>
      </c>
      <c r="H21" s="12">
        <v>7783.2</v>
      </c>
      <c r="I21" s="12">
        <v>0</v>
      </c>
      <c r="J21" s="12">
        <v>0</v>
      </c>
      <c r="K21" s="47"/>
    </row>
    <row r="22" spans="1:11" s="22" customFormat="1" ht="20.25" customHeight="1" x14ac:dyDescent="0.25">
      <c r="A22" s="62"/>
      <c r="B22" s="47"/>
      <c r="C22" s="12" t="s">
        <v>5</v>
      </c>
      <c r="D22" s="12">
        <f t="shared" si="5"/>
        <v>3528.2999999999997</v>
      </c>
      <c r="E22" s="12">
        <v>844.7</v>
      </c>
      <c r="F22" s="12">
        <v>2014</v>
      </c>
      <c r="G22" s="12">
        <v>518.70000000000005</v>
      </c>
      <c r="H22" s="12">
        <v>150.9</v>
      </c>
      <c r="I22" s="12">
        <v>0</v>
      </c>
      <c r="J22" s="12">
        <v>0</v>
      </c>
      <c r="K22" s="47"/>
    </row>
    <row r="23" spans="1:11" s="22" customFormat="1" ht="19.5" customHeight="1" x14ac:dyDescent="0.25">
      <c r="A23" s="62"/>
      <c r="B23" s="47"/>
      <c r="C23" s="12" t="s">
        <v>12</v>
      </c>
      <c r="D23" s="12">
        <f t="shared" si="5"/>
        <v>180.5</v>
      </c>
      <c r="E23" s="12">
        <v>44.5</v>
      </c>
      <c r="F23" s="25">
        <v>100</v>
      </c>
      <c r="G23" s="25">
        <v>28.1</v>
      </c>
      <c r="H23" s="25">
        <v>7.9</v>
      </c>
      <c r="I23" s="25">
        <v>0</v>
      </c>
      <c r="J23" s="25">
        <v>0</v>
      </c>
      <c r="K23" s="47"/>
    </row>
    <row r="24" spans="1:11" s="22" customFormat="1" ht="18.75" customHeight="1" x14ac:dyDescent="0.25">
      <c r="A24" s="62"/>
      <c r="B24" s="47"/>
      <c r="C24" s="12" t="s">
        <v>11</v>
      </c>
      <c r="D24" s="12">
        <f t="shared" si="5"/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47"/>
    </row>
    <row r="25" spans="1:11" s="22" customFormat="1" ht="20.25" customHeight="1" x14ac:dyDescent="0.25">
      <c r="A25" s="62" t="s">
        <v>84</v>
      </c>
      <c r="B25" s="47" t="s">
        <v>46</v>
      </c>
      <c r="C25" s="20" t="s">
        <v>74</v>
      </c>
      <c r="D25" s="12">
        <f>SUM(E25:J25)</f>
        <v>34525.600000000006</v>
      </c>
      <c r="E25" s="12">
        <f>SUM(E26:E30)</f>
        <v>34525.600000000006</v>
      </c>
      <c r="F25" s="12">
        <f t="shared" ref="F25:J25" si="6">SUM(F26:F30)</f>
        <v>0</v>
      </c>
      <c r="G25" s="12">
        <f t="shared" si="6"/>
        <v>0</v>
      </c>
      <c r="H25" s="12">
        <f t="shared" si="6"/>
        <v>0</v>
      </c>
      <c r="I25" s="12">
        <f t="shared" si="6"/>
        <v>0</v>
      </c>
      <c r="J25" s="12">
        <f t="shared" si="6"/>
        <v>0</v>
      </c>
      <c r="K25" s="47" t="s">
        <v>45</v>
      </c>
    </row>
    <row r="26" spans="1:11" s="22" customFormat="1" ht="15.75" customHeight="1" x14ac:dyDescent="0.25">
      <c r="A26" s="62"/>
      <c r="B26" s="47"/>
      <c r="C26" s="12" t="s">
        <v>6</v>
      </c>
      <c r="D26" s="12">
        <f>SUM(E26:J26)</f>
        <v>0</v>
      </c>
      <c r="E26" s="25">
        <v>0</v>
      </c>
      <c r="F26" s="25">
        <v>0</v>
      </c>
      <c r="G26" s="12">
        <v>0</v>
      </c>
      <c r="H26" s="12">
        <v>0</v>
      </c>
      <c r="I26" s="12">
        <v>0</v>
      </c>
      <c r="J26" s="12">
        <v>0</v>
      </c>
      <c r="K26" s="47"/>
    </row>
    <row r="27" spans="1:11" s="22" customFormat="1" ht="29.25" customHeight="1" x14ac:dyDescent="0.25">
      <c r="A27" s="62"/>
      <c r="B27" s="47"/>
      <c r="C27" s="12" t="s">
        <v>29</v>
      </c>
      <c r="D27" s="12">
        <f>SUM(E27:J27)</f>
        <v>33260.5</v>
      </c>
      <c r="E27" s="12">
        <v>33260.5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47"/>
    </row>
    <row r="28" spans="1:11" s="22" customFormat="1" ht="16.5" customHeight="1" x14ac:dyDescent="0.25">
      <c r="A28" s="62"/>
      <c r="B28" s="47"/>
      <c r="C28" s="12" t="s">
        <v>5</v>
      </c>
      <c r="D28" s="12">
        <f>SUM(E28:J28)</f>
        <v>678.8</v>
      </c>
      <c r="E28" s="25">
        <v>678.8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47"/>
    </row>
    <row r="29" spans="1:11" s="22" customFormat="1" ht="16.5" customHeight="1" x14ac:dyDescent="0.25">
      <c r="A29" s="62"/>
      <c r="B29" s="47"/>
      <c r="C29" s="12" t="s">
        <v>12</v>
      </c>
      <c r="D29" s="12">
        <f t="shared" ref="D29:D44" si="7">SUM(E29:J29)</f>
        <v>586.29999999999995</v>
      </c>
      <c r="E29" s="25">
        <v>586.29999999999995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47"/>
    </row>
    <row r="30" spans="1:11" s="22" customFormat="1" ht="17.25" customHeight="1" x14ac:dyDescent="0.25">
      <c r="A30" s="62"/>
      <c r="B30" s="47"/>
      <c r="C30" s="12" t="s">
        <v>11</v>
      </c>
      <c r="D30" s="12">
        <f t="shared" si="7"/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47"/>
    </row>
    <row r="31" spans="1:11" s="22" customFormat="1" ht="46.5" customHeight="1" x14ac:dyDescent="0.25">
      <c r="A31" s="62" t="s">
        <v>85</v>
      </c>
      <c r="B31" s="47" t="s">
        <v>46</v>
      </c>
      <c r="C31" s="20" t="s">
        <v>74</v>
      </c>
      <c r="D31" s="12">
        <f t="shared" si="7"/>
        <v>1150</v>
      </c>
      <c r="E31" s="12">
        <f>E32+E33+E34+E35</f>
        <v>1150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47" t="s">
        <v>64</v>
      </c>
    </row>
    <row r="32" spans="1:11" s="22" customFormat="1" ht="35.25" customHeight="1" x14ac:dyDescent="0.25">
      <c r="A32" s="62"/>
      <c r="B32" s="47"/>
      <c r="C32" s="12" t="s">
        <v>6</v>
      </c>
      <c r="D32" s="12">
        <f t="shared" si="7"/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47"/>
    </row>
    <row r="33" spans="1:11" s="22" customFormat="1" ht="36" customHeight="1" x14ac:dyDescent="0.25">
      <c r="A33" s="62"/>
      <c r="B33" s="47"/>
      <c r="C33" s="12" t="s">
        <v>5</v>
      </c>
      <c r="D33" s="12">
        <f t="shared" si="7"/>
        <v>1150</v>
      </c>
      <c r="E33" s="12">
        <f>250+300+600</f>
        <v>1150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47"/>
    </row>
    <row r="34" spans="1:11" s="22" customFormat="1" ht="26.25" customHeight="1" x14ac:dyDescent="0.25">
      <c r="A34" s="62"/>
      <c r="B34" s="47"/>
      <c r="C34" s="12" t="s">
        <v>12</v>
      </c>
      <c r="D34" s="12">
        <f t="shared" si="7"/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47"/>
    </row>
    <row r="35" spans="1:11" s="22" customFormat="1" ht="39" customHeight="1" x14ac:dyDescent="0.25">
      <c r="A35" s="62"/>
      <c r="B35" s="47"/>
      <c r="C35" s="12" t="s">
        <v>11</v>
      </c>
      <c r="D35" s="12">
        <f t="shared" si="7"/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47"/>
    </row>
    <row r="36" spans="1:11" s="22" customFormat="1" ht="27" customHeight="1" x14ac:dyDescent="0.25">
      <c r="A36" s="74" t="s">
        <v>86</v>
      </c>
      <c r="B36" s="45" t="str">
        <f>B41</f>
        <v xml:space="preserve">Администрация Вилегодского муниципального округа </v>
      </c>
      <c r="C36" s="20" t="s">
        <v>74</v>
      </c>
      <c r="D36" s="12">
        <f>D37+D38+D39+D40</f>
        <v>600.1</v>
      </c>
      <c r="E36" s="12">
        <f t="shared" ref="E36:J36" si="8">E37+E38+E39+E40</f>
        <v>0</v>
      </c>
      <c r="F36" s="12">
        <f t="shared" si="8"/>
        <v>600.1</v>
      </c>
      <c r="G36" s="12">
        <f t="shared" si="8"/>
        <v>0</v>
      </c>
      <c r="H36" s="12">
        <f t="shared" si="8"/>
        <v>0</v>
      </c>
      <c r="I36" s="12">
        <f t="shared" si="8"/>
        <v>0</v>
      </c>
      <c r="J36" s="12">
        <f t="shared" si="8"/>
        <v>0</v>
      </c>
      <c r="K36" s="78" t="s">
        <v>77</v>
      </c>
    </row>
    <row r="37" spans="1:11" s="22" customFormat="1" ht="22.5" customHeight="1" x14ac:dyDescent="0.25">
      <c r="A37" s="79"/>
      <c r="B37" s="76"/>
      <c r="C37" s="12" t="s">
        <v>6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80"/>
    </row>
    <row r="38" spans="1:11" s="22" customFormat="1" ht="21" customHeight="1" x14ac:dyDescent="0.25">
      <c r="A38" s="79"/>
      <c r="B38" s="76"/>
      <c r="C38" s="12" t="s">
        <v>5</v>
      </c>
      <c r="D38" s="12">
        <f>E38+F38+G38+H38+I38+J38</f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80"/>
    </row>
    <row r="39" spans="1:11" s="22" customFormat="1" ht="23.25" customHeight="1" x14ac:dyDescent="0.25">
      <c r="A39" s="79"/>
      <c r="B39" s="76"/>
      <c r="C39" s="12" t="s">
        <v>12</v>
      </c>
      <c r="D39" s="12">
        <f>E39+F39+G39+H39+I39+J39</f>
        <v>600.1</v>
      </c>
      <c r="E39" s="12">
        <v>0</v>
      </c>
      <c r="F39" s="81">
        <v>600.1</v>
      </c>
      <c r="G39" s="12">
        <v>0</v>
      </c>
      <c r="H39" s="12">
        <v>0</v>
      </c>
      <c r="I39" s="12">
        <v>0</v>
      </c>
      <c r="J39" s="12">
        <v>0</v>
      </c>
      <c r="K39" s="80"/>
    </row>
    <row r="40" spans="1:11" s="22" customFormat="1" ht="23.25" customHeight="1" x14ac:dyDescent="0.25">
      <c r="A40" s="82"/>
      <c r="B40" s="77"/>
      <c r="C40" s="12" t="s">
        <v>11</v>
      </c>
      <c r="D40" s="12">
        <f>E40+F40+G40+H40+I40+J40</f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80"/>
    </row>
    <row r="41" spans="1:11" s="22" customFormat="1" ht="18.75" customHeight="1" x14ac:dyDescent="0.25">
      <c r="A41" s="46" t="s">
        <v>87</v>
      </c>
      <c r="B41" s="47" t="s">
        <v>46</v>
      </c>
      <c r="C41" s="20" t="s">
        <v>74</v>
      </c>
      <c r="D41" s="12">
        <f>SUM(E41:J41)</f>
        <v>2358</v>
      </c>
      <c r="E41" s="12">
        <f>E42+E43+E44+E45</f>
        <v>500</v>
      </c>
      <c r="F41" s="12">
        <f>F44</f>
        <v>1858</v>
      </c>
      <c r="G41" s="12">
        <v>0</v>
      </c>
      <c r="H41" s="12">
        <v>0</v>
      </c>
      <c r="I41" s="12">
        <v>0</v>
      </c>
      <c r="J41" s="12">
        <v>0</v>
      </c>
      <c r="K41" s="47" t="s">
        <v>67</v>
      </c>
    </row>
    <row r="42" spans="1:11" s="22" customFormat="1" ht="22.5" customHeight="1" x14ac:dyDescent="0.25">
      <c r="A42" s="46"/>
      <c r="B42" s="47"/>
      <c r="C42" s="12" t="s">
        <v>6</v>
      </c>
      <c r="D42" s="12">
        <f t="shared" si="7"/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47"/>
    </row>
    <row r="43" spans="1:11" s="22" customFormat="1" ht="20.25" customHeight="1" x14ac:dyDescent="0.25">
      <c r="A43" s="46"/>
      <c r="B43" s="47"/>
      <c r="C43" s="12" t="s">
        <v>5</v>
      </c>
      <c r="D43" s="12">
        <f t="shared" si="7"/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47"/>
    </row>
    <row r="44" spans="1:11" s="22" customFormat="1" ht="17.25" customHeight="1" x14ac:dyDescent="0.25">
      <c r="A44" s="46"/>
      <c r="B44" s="47"/>
      <c r="C44" s="12" t="s">
        <v>12</v>
      </c>
      <c r="D44" s="12">
        <f t="shared" si="7"/>
        <v>2358</v>
      </c>
      <c r="E44" s="12">
        <v>500</v>
      </c>
      <c r="F44" s="12">
        <v>1858</v>
      </c>
      <c r="G44" s="12">
        <v>0</v>
      </c>
      <c r="H44" s="12">
        <v>0</v>
      </c>
      <c r="I44" s="12">
        <v>0</v>
      </c>
      <c r="J44" s="12">
        <v>0</v>
      </c>
      <c r="K44" s="47"/>
    </row>
    <row r="45" spans="1:11" s="22" customFormat="1" ht="17.25" customHeight="1" x14ac:dyDescent="0.25">
      <c r="A45" s="46"/>
      <c r="B45" s="47"/>
      <c r="C45" s="12" t="s">
        <v>11</v>
      </c>
      <c r="D45" s="12">
        <f>SUM(E45:J45)</f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47"/>
    </row>
    <row r="46" spans="1:11" s="22" customFormat="1" ht="17.25" customHeight="1" x14ac:dyDescent="0.25">
      <c r="A46" s="46" t="s">
        <v>71</v>
      </c>
      <c r="B46" s="47" t="s">
        <v>46</v>
      </c>
      <c r="C46" s="20" t="s">
        <v>48</v>
      </c>
      <c r="D46" s="12">
        <f>E46+F46+G46+H46+I46+J46</f>
        <v>0</v>
      </c>
      <c r="E46" s="12">
        <f>E48+E49+E50+E51</f>
        <v>0</v>
      </c>
      <c r="F46" s="12">
        <f t="shared" ref="F46:J46" si="9">F48+F49+F50+F51</f>
        <v>0</v>
      </c>
      <c r="G46" s="12">
        <f t="shared" si="9"/>
        <v>0</v>
      </c>
      <c r="H46" s="12">
        <f t="shared" si="9"/>
        <v>0</v>
      </c>
      <c r="I46" s="12">
        <f t="shared" si="9"/>
        <v>0</v>
      </c>
      <c r="J46" s="12">
        <f t="shared" si="9"/>
        <v>0</v>
      </c>
      <c r="K46" s="47" t="s">
        <v>73</v>
      </c>
    </row>
    <row r="47" spans="1:11" s="22" customFormat="1" ht="17.25" customHeight="1" x14ac:dyDescent="0.25">
      <c r="A47" s="46"/>
      <c r="B47" s="47"/>
      <c r="C47" s="12" t="s">
        <v>6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47"/>
    </row>
    <row r="48" spans="1:11" s="22" customFormat="1" ht="27.75" customHeight="1" x14ac:dyDescent="0.25">
      <c r="A48" s="46"/>
      <c r="B48" s="47"/>
      <c r="C48" s="12" t="s">
        <v>65</v>
      </c>
      <c r="D48" s="12">
        <f>E48+F48+G48+H48+I48+J48</f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47"/>
    </row>
    <row r="49" spans="1:11" s="22" customFormat="1" ht="17.25" customHeight="1" x14ac:dyDescent="0.25">
      <c r="A49" s="46"/>
      <c r="B49" s="47"/>
      <c r="C49" s="12" t="s">
        <v>5</v>
      </c>
      <c r="D49" s="12">
        <f t="shared" ref="D49:D51" si="10">E49+F49+G49+H49+I49+J49</f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47"/>
    </row>
    <row r="50" spans="1:11" s="22" customFormat="1" ht="17.25" customHeight="1" x14ac:dyDescent="0.25">
      <c r="A50" s="46"/>
      <c r="B50" s="47"/>
      <c r="C50" s="12" t="s">
        <v>12</v>
      </c>
      <c r="D50" s="12">
        <f t="shared" si="10"/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47"/>
    </row>
    <row r="51" spans="1:11" s="22" customFormat="1" ht="17.25" customHeight="1" x14ac:dyDescent="0.25">
      <c r="A51" s="46"/>
      <c r="B51" s="47"/>
      <c r="C51" s="12" t="s">
        <v>11</v>
      </c>
      <c r="D51" s="12">
        <f t="shared" si="10"/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47"/>
    </row>
    <row r="52" spans="1:11" s="22" customFormat="1" ht="20.25" customHeight="1" x14ac:dyDescent="0.25">
      <c r="A52" s="46" t="s">
        <v>69</v>
      </c>
      <c r="B52" s="47" t="s">
        <v>46</v>
      </c>
      <c r="C52" s="20" t="s">
        <v>74</v>
      </c>
      <c r="D52" s="12">
        <f>SUM(E52:J52)</f>
        <v>36141</v>
      </c>
      <c r="E52" s="12">
        <f>E54+E55+E56+E57</f>
        <v>7535.3</v>
      </c>
      <c r="F52" s="12">
        <f>F54+F55+F56</f>
        <v>25411.599999999999</v>
      </c>
      <c r="G52" s="12">
        <f>G54+G55+G56</f>
        <v>3194.0999999999995</v>
      </c>
      <c r="H52" s="12">
        <f>H54+H55+H56</f>
        <v>0</v>
      </c>
      <c r="I52" s="12">
        <v>0</v>
      </c>
      <c r="J52" s="12">
        <v>0</v>
      </c>
      <c r="K52" s="47" t="s">
        <v>72</v>
      </c>
    </row>
    <row r="53" spans="1:11" s="22" customFormat="1" ht="20.25" customHeight="1" x14ac:dyDescent="0.25">
      <c r="A53" s="46"/>
      <c r="B53" s="47"/>
      <c r="C53" s="12" t="s">
        <v>6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47"/>
    </row>
    <row r="54" spans="1:11" s="22" customFormat="1" ht="27.75" customHeight="1" x14ac:dyDescent="0.25">
      <c r="A54" s="46"/>
      <c r="B54" s="47"/>
      <c r="C54" s="12" t="s">
        <v>65</v>
      </c>
      <c r="D54" s="12">
        <f t="shared" ref="D54:D57" si="11">SUM(E54:J54)</f>
        <v>9136</v>
      </c>
      <c r="E54" s="12">
        <v>0</v>
      </c>
      <c r="F54" s="12">
        <v>7395.7</v>
      </c>
      <c r="G54" s="12">
        <v>1740.3</v>
      </c>
      <c r="H54" s="12">
        <v>0</v>
      </c>
      <c r="I54" s="12">
        <v>0</v>
      </c>
      <c r="J54" s="12">
        <v>0</v>
      </c>
      <c r="K54" s="47"/>
    </row>
    <row r="55" spans="1:11" s="22" customFormat="1" ht="22.5" customHeight="1" x14ac:dyDescent="0.25">
      <c r="A55" s="46"/>
      <c r="B55" s="47"/>
      <c r="C55" s="12" t="s">
        <v>5</v>
      </c>
      <c r="D55" s="12">
        <f t="shared" si="11"/>
        <v>19250.699999999997</v>
      </c>
      <c r="E55" s="12">
        <v>0</v>
      </c>
      <c r="F55" s="12">
        <v>17800.099999999999</v>
      </c>
      <c r="G55" s="12">
        <v>1450.6</v>
      </c>
      <c r="H55" s="12">
        <v>0</v>
      </c>
      <c r="I55" s="12">
        <v>0</v>
      </c>
      <c r="J55" s="12">
        <v>0</v>
      </c>
      <c r="K55" s="47"/>
    </row>
    <row r="56" spans="1:11" s="22" customFormat="1" ht="16.5" customHeight="1" x14ac:dyDescent="0.25">
      <c r="A56" s="46"/>
      <c r="B56" s="47"/>
      <c r="C56" s="12" t="s">
        <v>12</v>
      </c>
      <c r="D56" s="12">
        <f t="shared" si="11"/>
        <v>7754.3</v>
      </c>
      <c r="E56" s="12">
        <v>7535.3</v>
      </c>
      <c r="F56" s="12">
        <v>215.8</v>
      </c>
      <c r="G56" s="12">
        <v>3.2</v>
      </c>
      <c r="H56" s="12">
        <v>0</v>
      </c>
      <c r="I56" s="12">
        <v>0</v>
      </c>
      <c r="J56" s="12">
        <v>0</v>
      </c>
      <c r="K56" s="47"/>
    </row>
    <row r="57" spans="1:11" s="22" customFormat="1" ht="20.25" customHeight="1" x14ac:dyDescent="0.25">
      <c r="A57" s="46"/>
      <c r="B57" s="47"/>
      <c r="C57" s="12" t="s">
        <v>11</v>
      </c>
      <c r="D57" s="12">
        <f t="shared" si="11"/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47"/>
    </row>
    <row r="58" spans="1:11" s="22" customFormat="1" ht="18" customHeight="1" x14ac:dyDescent="0.25">
      <c r="A58" s="46" t="s">
        <v>70</v>
      </c>
      <c r="B58" s="47" t="s">
        <v>46</v>
      </c>
      <c r="C58" s="20" t="s">
        <v>74</v>
      </c>
      <c r="D58" s="12">
        <f t="shared" ref="D58:D67" si="12">SUM(E58:J58)</f>
        <v>313.59999999999997</v>
      </c>
      <c r="E58" s="12">
        <f t="shared" ref="E58:J58" si="13">SUM(E59:E62)</f>
        <v>55</v>
      </c>
      <c r="F58" s="12">
        <f t="shared" si="13"/>
        <v>207.2</v>
      </c>
      <c r="G58" s="12">
        <f t="shared" si="13"/>
        <v>38</v>
      </c>
      <c r="H58" s="12">
        <f t="shared" si="13"/>
        <v>13.4</v>
      </c>
      <c r="I58" s="12">
        <f t="shared" si="13"/>
        <v>0</v>
      </c>
      <c r="J58" s="12">
        <f t="shared" si="13"/>
        <v>0</v>
      </c>
      <c r="K58" s="47" t="s">
        <v>76</v>
      </c>
    </row>
    <row r="59" spans="1:11" s="22" customFormat="1" ht="17.25" customHeight="1" x14ac:dyDescent="0.25">
      <c r="A59" s="46"/>
      <c r="B59" s="47"/>
      <c r="C59" s="12" t="s">
        <v>6</v>
      </c>
      <c r="D59" s="12">
        <f t="shared" si="12"/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47"/>
    </row>
    <row r="60" spans="1:11" s="22" customFormat="1" ht="17.25" customHeight="1" x14ac:dyDescent="0.25">
      <c r="A60" s="46"/>
      <c r="B60" s="47"/>
      <c r="C60" s="12" t="s">
        <v>5</v>
      </c>
      <c r="D60" s="12">
        <f t="shared" si="12"/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47"/>
    </row>
    <row r="61" spans="1:11" s="22" customFormat="1" ht="17.25" customHeight="1" x14ac:dyDescent="0.25">
      <c r="A61" s="46"/>
      <c r="B61" s="47"/>
      <c r="C61" s="12" t="s">
        <v>12</v>
      </c>
      <c r="D61" s="12">
        <f t="shared" si="12"/>
        <v>313.59999999999997</v>
      </c>
      <c r="E61" s="12">
        <v>55</v>
      </c>
      <c r="F61" s="25">
        <v>207.2</v>
      </c>
      <c r="G61" s="12">
        <v>38</v>
      </c>
      <c r="H61" s="12">
        <v>13.4</v>
      </c>
      <c r="I61" s="12">
        <v>0</v>
      </c>
      <c r="J61" s="12">
        <v>0</v>
      </c>
      <c r="K61" s="47"/>
    </row>
    <row r="62" spans="1:11" s="22" customFormat="1" ht="15.75" customHeight="1" x14ac:dyDescent="0.25">
      <c r="A62" s="46"/>
      <c r="B62" s="47"/>
      <c r="C62" s="12" t="s">
        <v>11</v>
      </c>
      <c r="D62" s="12">
        <f t="shared" si="12"/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47"/>
    </row>
    <row r="63" spans="1:11" s="22" customFormat="1" ht="18" customHeight="1" x14ac:dyDescent="0.25">
      <c r="A63" s="46" t="s">
        <v>89</v>
      </c>
      <c r="B63" s="47" t="s">
        <v>46</v>
      </c>
      <c r="C63" s="20" t="s">
        <v>74</v>
      </c>
      <c r="D63" s="12">
        <f t="shared" si="12"/>
        <v>229.3</v>
      </c>
      <c r="E63" s="12">
        <f t="shared" ref="E63:J63" si="14">SUM(E64:E67)</f>
        <v>0</v>
      </c>
      <c r="F63" s="12">
        <f t="shared" si="14"/>
        <v>229.3</v>
      </c>
      <c r="G63" s="12">
        <f t="shared" si="14"/>
        <v>0</v>
      </c>
      <c r="H63" s="12">
        <f t="shared" si="14"/>
        <v>0</v>
      </c>
      <c r="I63" s="12">
        <f t="shared" si="14"/>
        <v>0</v>
      </c>
      <c r="J63" s="12">
        <f t="shared" si="14"/>
        <v>0</v>
      </c>
      <c r="K63" s="47" t="s">
        <v>91</v>
      </c>
    </row>
    <row r="64" spans="1:11" s="22" customFormat="1" ht="17.25" customHeight="1" x14ac:dyDescent="0.25">
      <c r="A64" s="46"/>
      <c r="B64" s="47"/>
      <c r="C64" s="12" t="s">
        <v>6</v>
      </c>
      <c r="D64" s="12">
        <f t="shared" si="12"/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47"/>
    </row>
    <row r="65" spans="1:11" s="22" customFormat="1" ht="17.25" customHeight="1" x14ac:dyDescent="0.25">
      <c r="A65" s="46"/>
      <c r="B65" s="47"/>
      <c r="C65" s="12" t="s">
        <v>5</v>
      </c>
      <c r="D65" s="12">
        <f t="shared" si="12"/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47"/>
    </row>
    <row r="66" spans="1:11" s="22" customFormat="1" ht="17.25" customHeight="1" x14ac:dyDescent="0.25">
      <c r="A66" s="46"/>
      <c r="B66" s="47"/>
      <c r="C66" s="12" t="s">
        <v>12</v>
      </c>
      <c r="D66" s="12">
        <f t="shared" si="12"/>
        <v>229.3</v>
      </c>
      <c r="E66" s="12">
        <v>0</v>
      </c>
      <c r="F66" s="25">
        <f>150+79.3</f>
        <v>229.3</v>
      </c>
      <c r="G66" s="12">
        <v>0</v>
      </c>
      <c r="H66" s="12">
        <v>0</v>
      </c>
      <c r="I66" s="12">
        <v>0</v>
      </c>
      <c r="J66" s="12">
        <v>0</v>
      </c>
      <c r="K66" s="47"/>
    </row>
    <row r="67" spans="1:11" s="22" customFormat="1" ht="15.75" customHeight="1" x14ac:dyDescent="0.25">
      <c r="A67" s="46"/>
      <c r="B67" s="47"/>
      <c r="C67" s="12" t="s">
        <v>11</v>
      </c>
      <c r="D67" s="12">
        <f t="shared" si="12"/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47"/>
    </row>
    <row r="68" spans="1:11" s="22" customFormat="1" ht="37.5" customHeight="1" x14ac:dyDescent="0.25">
      <c r="A68" s="46" t="s">
        <v>90</v>
      </c>
      <c r="B68" s="47" t="s">
        <v>46</v>
      </c>
      <c r="C68" s="20" t="s">
        <v>74</v>
      </c>
      <c r="D68" s="12">
        <f t="shared" ref="D68:D72" si="15">SUM(E68:J68)</f>
        <v>1113.3</v>
      </c>
      <c r="E68" s="12">
        <f t="shared" ref="E68:J68" si="16">SUM(E69:E72)</f>
        <v>0</v>
      </c>
      <c r="F68" s="12">
        <f t="shared" si="16"/>
        <v>119.4</v>
      </c>
      <c r="G68" s="12">
        <f t="shared" si="16"/>
        <v>993.9</v>
      </c>
      <c r="H68" s="12">
        <f t="shared" si="16"/>
        <v>0</v>
      </c>
      <c r="I68" s="12">
        <f t="shared" si="16"/>
        <v>0</v>
      </c>
      <c r="J68" s="12">
        <f t="shared" si="16"/>
        <v>0</v>
      </c>
      <c r="K68" s="47" t="s">
        <v>91</v>
      </c>
    </row>
    <row r="69" spans="1:11" s="22" customFormat="1" ht="48" customHeight="1" x14ac:dyDescent="0.25">
      <c r="A69" s="46"/>
      <c r="B69" s="47"/>
      <c r="C69" s="12" t="s">
        <v>6</v>
      </c>
      <c r="D69" s="12">
        <f t="shared" si="15"/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47"/>
    </row>
    <row r="70" spans="1:11" s="22" customFormat="1" ht="42" customHeight="1" x14ac:dyDescent="0.25">
      <c r="A70" s="46"/>
      <c r="B70" s="47"/>
      <c r="C70" s="12" t="s">
        <v>5</v>
      </c>
      <c r="D70" s="12">
        <f t="shared" si="15"/>
        <v>1113.3</v>
      </c>
      <c r="E70" s="12">
        <v>0</v>
      </c>
      <c r="F70" s="25">
        <v>119.4</v>
      </c>
      <c r="G70" s="12">
        <v>993.9</v>
      </c>
      <c r="H70" s="12">
        <v>0</v>
      </c>
      <c r="I70" s="12">
        <v>0</v>
      </c>
      <c r="J70" s="12">
        <v>0</v>
      </c>
      <c r="K70" s="47"/>
    </row>
    <row r="71" spans="1:11" s="22" customFormat="1" ht="39.75" customHeight="1" x14ac:dyDescent="0.25">
      <c r="A71" s="46"/>
      <c r="B71" s="47"/>
      <c r="C71" s="12" t="s">
        <v>12</v>
      </c>
      <c r="D71" s="12">
        <f t="shared" si="15"/>
        <v>0</v>
      </c>
      <c r="E71" s="12">
        <v>0</v>
      </c>
      <c r="F71" s="25">
        <v>0</v>
      </c>
      <c r="G71" s="12">
        <v>0</v>
      </c>
      <c r="H71" s="12">
        <v>0</v>
      </c>
      <c r="I71" s="12">
        <v>0</v>
      </c>
      <c r="J71" s="12">
        <v>0</v>
      </c>
      <c r="K71" s="47"/>
    </row>
    <row r="72" spans="1:11" s="22" customFormat="1" ht="24.75" customHeight="1" x14ac:dyDescent="0.25">
      <c r="A72" s="46"/>
      <c r="B72" s="47"/>
      <c r="C72" s="12" t="s">
        <v>11</v>
      </c>
      <c r="D72" s="12">
        <f t="shared" si="15"/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47"/>
    </row>
    <row r="73" spans="1:11" s="22" customFormat="1" ht="18" customHeight="1" x14ac:dyDescent="0.25">
      <c r="A73" s="73" t="s">
        <v>51</v>
      </c>
      <c r="B73" s="83"/>
      <c r="C73" s="20" t="s">
        <v>74</v>
      </c>
      <c r="D73" s="12">
        <f t="shared" ref="D73" si="17">D79</f>
        <v>294672.19999999995</v>
      </c>
      <c r="E73" s="12">
        <f>E74+E75+E76+E77++E78</f>
        <v>88222.900000000009</v>
      </c>
      <c r="F73" s="12">
        <f>F75+F76+F77</f>
        <v>148419.6</v>
      </c>
      <c r="G73" s="12">
        <f>G74+G75+G76+G77+G78</f>
        <v>41558</v>
      </c>
      <c r="H73" s="12">
        <f>H75+H76+H77</f>
        <v>16471.7</v>
      </c>
      <c r="I73" s="12">
        <f t="shared" ref="I73:J73" si="18">I75+I76+I77</f>
        <v>0</v>
      </c>
      <c r="J73" s="12">
        <f t="shared" si="18"/>
        <v>0</v>
      </c>
      <c r="K73" s="45"/>
    </row>
    <row r="74" spans="1:11" s="22" customFormat="1" ht="18" customHeight="1" x14ac:dyDescent="0.25">
      <c r="A74" s="73"/>
      <c r="B74" s="83"/>
      <c r="C74" s="12" t="s">
        <v>6</v>
      </c>
      <c r="D74" s="12">
        <f>E74+F74+G74+H74+I74+J74</f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53"/>
    </row>
    <row r="75" spans="1:11" s="22" customFormat="1" ht="35.25" customHeight="1" x14ac:dyDescent="0.25">
      <c r="A75" s="83"/>
      <c r="B75" s="83"/>
      <c r="C75" s="12" t="s">
        <v>65</v>
      </c>
      <c r="D75" s="12">
        <f>E75+F75+G75+H75+I75+J75</f>
        <v>256278</v>
      </c>
      <c r="E75" s="12">
        <f>E27+E21</f>
        <v>76828.3</v>
      </c>
      <c r="F75" s="12">
        <f>F54+F21+F15</f>
        <v>124995.7</v>
      </c>
      <c r="G75" s="12">
        <f>G54+G27+G21+G15</f>
        <v>38324.799999999996</v>
      </c>
      <c r="H75" s="12">
        <f>H54+H27+H21+H48+H15</f>
        <v>16129.2</v>
      </c>
      <c r="I75" s="12">
        <f>I54+I27+I21</f>
        <v>0</v>
      </c>
      <c r="J75" s="12">
        <f>J54+J27+J21</f>
        <v>0</v>
      </c>
      <c r="K75" s="84"/>
    </row>
    <row r="76" spans="1:11" s="22" customFormat="1" ht="17.25" customHeight="1" x14ac:dyDescent="0.25">
      <c r="A76" s="83"/>
      <c r="B76" s="83"/>
      <c r="C76" s="12" t="s">
        <v>5</v>
      </c>
      <c r="D76" s="12">
        <f>E76+F76+G76+H76+I76+J76</f>
        <v>26372.100000000002</v>
      </c>
      <c r="E76" s="12">
        <f>E70+E55+E43+E33+E28+E22+E10</f>
        <v>2673.5</v>
      </c>
      <c r="F76" s="12">
        <f t="shared" ref="F76:H77" si="19">F60+F55+F43+F33+F28+F22+F10+F38+F16+F65+F70+F49</f>
        <v>20213.5</v>
      </c>
      <c r="G76" s="12">
        <f t="shared" si="19"/>
        <v>3163.9</v>
      </c>
      <c r="H76" s="12">
        <f t="shared" si="19"/>
        <v>321.20000000000005</v>
      </c>
      <c r="I76" s="12">
        <f>I70+I55+I43+I33+I28+I22+I10</f>
        <v>0</v>
      </c>
      <c r="J76" s="12">
        <f>J70+J55+J43+J33+J28+J22+J10</f>
        <v>0</v>
      </c>
      <c r="K76" s="84"/>
    </row>
    <row r="77" spans="1:11" s="22" customFormat="1" ht="18" customHeight="1" x14ac:dyDescent="0.25">
      <c r="A77" s="83"/>
      <c r="B77" s="83"/>
      <c r="C77" s="12" t="s">
        <v>12</v>
      </c>
      <c r="D77" s="12">
        <f>E77+F77+G77+H77+I77+J77</f>
        <v>12022.099999999999</v>
      </c>
      <c r="E77" s="12">
        <f>E61+E56+E44+E34+E29+E23+E11</f>
        <v>8721.1</v>
      </c>
      <c r="F77" s="12">
        <f t="shared" si="19"/>
        <v>3210.4</v>
      </c>
      <c r="G77" s="12">
        <f>G61+G56+G44+G34+G29+G23+G11+G39+G17+G66+G71+G50</f>
        <v>69.300000000000011</v>
      </c>
      <c r="H77" s="12">
        <f t="shared" si="19"/>
        <v>21.3</v>
      </c>
      <c r="I77" s="12">
        <f t="shared" ref="I77" si="20">I61+I56+I44+I34+I29+I23+I11+I39+I17+I66+I71+I50</f>
        <v>0</v>
      </c>
      <c r="J77" s="12">
        <f>J71+J56+J44+J34+J29+J23+J11</f>
        <v>0</v>
      </c>
      <c r="K77" s="84"/>
    </row>
    <row r="78" spans="1:11" s="22" customFormat="1" ht="18.75" customHeight="1" x14ac:dyDescent="0.25">
      <c r="A78" s="83"/>
      <c r="B78" s="83"/>
      <c r="C78" s="12" t="s">
        <v>11</v>
      </c>
      <c r="D78" s="12">
        <f>E78+F78+G78+H78+I78+J78</f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85"/>
    </row>
    <row r="79" spans="1:11" s="22" customFormat="1" ht="21.75" customHeight="1" x14ac:dyDescent="0.25">
      <c r="A79" s="56" t="s">
        <v>50</v>
      </c>
      <c r="B79" s="57"/>
      <c r="C79" s="20" t="s">
        <v>74</v>
      </c>
      <c r="D79" s="12">
        <f>SUM(D80:D84)</f>
        <v>294672.19999999995</v>
      </c>
      <c r="E79" s="12">
        <f>E80+E81+E82+E83</f>
        <v>88222.900000000009</v>
      </c>
      <c r="F79" s="12">
        <f>SUM(F80:F84)</f>
        <v>148419.6</v>
      </c>
      <c r="G79" s="12">
        <f>SUM(G80:G84)</f>
        <v>41558</v>
      </c>
      <c r="H79" s="12">
        <f t="shared" ref="H79:J79" si="21">SUM(H80:H84)</f>
        <v>16471.7</v>
      </c>
      <c r="I79" s="12">
        <f t="shared" si="21"/>
        <v>0</v>
      </c>
      <c r="J79" s="12">
        <f t="shared" si="21"/>
        <v>0</v>
      </c>
      <c r="K79" s="47"/>
    </row>
    <row r="80" spans="1:11" s="22" customFormat="1" ht="13.5" customHeight="1" x14ac:dyDescent="0.25">
      <c r="A80" s="58"/>
      <c r="B80" s="59"/>
      <c r="C80" s="12" t="s">
        <v>6</v>
      </c>
      <c r="D80" s="12">
        <f>SUM(E80:J80)</f>
        <v>0</v>
      </c>
      <c r="E80" s="12">
        <f t="shared" ref="E80:E83" si="22">E74</f>
        <v>0</v>
      </c>
      <c r="F80" s="12">
        <f>SUM(F9,F20,F26,F32,F42,F69)</f>
        <v>0</v>
      </c>
      <c r="G80" s="12">
        <f>SUM(G9,G20,G26,G32,G42,G69)</f>
        <v>0</v>
      </c>
      <c r="H80" s="12">
        <f>SUM(H9,H20,H26,H32,H42,H69)</f>
        <v>0</v>
      </c>
      <c r="I80" s="12">
        <f>SUM(I9,I20,I26,I32,I42,I69)</f>
        <v>0</v>
      </c>
      <c r="J80" s="12">
        <f>SUM(J9,J20,J26,J32,J42,J69)</f>
        <v>0</v>
      </c>
      <c r="K80" s="47"/>
    </row>
    <row r="81" spans="1:11" s="22" customFormat="1" ht="31.5" customHeight="1" x14ac:dyDescent="0.25">
      <c r="A81" s="58"/>
      <c r="B81" s="59"/>
      <c r="C81" s="12" t="s">
        <v>29</v>
      </c>
      <c r="D81" s="12">
        <f>SUM(E81:J81)</f>
        <v>256278</v>
      </c>
      <c r="E81" s="12">
        <f t="shared" si="22"/>
        <v>76828.3</v>
      </c>
      <c r="F81" s="12">
        <f>F75</f>
        <v>124995.7</v>
      </c>
      <c r="G81" s="12">
        <f>G75</f>
        <v>38324.799999999996</v>
      </c>
      <c r="H81" s="12">
        <f>H75</f>
        <v>16129.2</v>
      </c>
      <c r="I81" s="12">
        <v>0</v>
      </c>
      <c r="J81" s="12">
        <v>0</v>
      </c>
      <c r="K81" s="47"/>
    </row>
    <row r="82" spans="1:11" s="22" customFormat="1" ht="15" x14ac:dyDescent="0.25">
      <c r="A82" s="58"/>
      <c r="B82" s="59"/>
      <c r="C82" s="12" t="s">
        <v>5</v>
      </c>
      <c r="D82" s="12">
        <f>SUM(E82:J82)</f>
        <v>26372.100000000002</v>
      </c>
      <c r="E82" s="12">
        <f t="shared" si="22"/>
        <v>2673.5</v>
      </c>
      <c r="F82" s="12">
        <f>F76</f>
        <v>20213.5</v>
      </c>
      <c r="G82" s="12">
        <f t="shared" ref="G82:G84" si="23">G76</f>
        <v>3163.9</v>
      </c>
      <c r="H82" s="12">
        <f>H76</f>
        <v>321.20000000000005</v>
      </c>
      <c r="I82" s="12">
        <f>I70+I43+I33+I28+I22+I10+I55</f>
        <v>0</v>
      </c>
      <c r="J82" s="12">
        <f>J70+J43+J33+J28+J22+J10+J55</f>
        <v>0</v>
      </c>
      <c r="K82" s="47"/>
    </row>
    <row r="83" spans="1:11" s="22" customFormat="1" ht="15.75" customHeight="1" x14ac:dyDescent="0.25">
      <c r="A83" s="58"/>
      <c r="B83" s="59"/>
      <c r="C83" s="12" t="s">
        <v>12</v>
      </c>
      <c r="D83" s="12">
        <f>SUM(E83:J83)</f>
        <v>12022.099999999999</v>
      </c>
      <c r="E83" s="12">
        <f t="shared" si="22"/>
        <v>8721.1</v>
      </c>
      <c r="F83" s="12">
        <f>F77</f>
        <v>3210.4</v>
      </c>
      <c r="G83" s="12">
        <f t="shared" si="23"/>
        <v>69.300000000000011</v>
      </c>
      <c r="H83" s="12">
        <f>H77</f>
        <v>21.3</v>
      </c>
      <c r="I83" s="12">
        <f>I71+I44+I34+I29+I23+I11+I56</f>
        <v>0</v>
      </c>
      <c r="J83" s="12">
        <f>J71+J44+J34+J29+J23+J11+J56</f>
        <v>0</v>
      </c>
      <c r="K83" s="47"/>
    </row>
    <row r="84" spans="1:11" s="22" customFormat="1" ht="18" customHeight="1" x14ac:dyDescent="0.25">
      <c r="A84" s="60"/>
      <c r="B84" s="61"/>
      <c r="C84" s="12" t="s">
        <v>11</v>
      </c>
      <c r="D84" s="12">
        <f>SUM(E84:J84)</f>
        <v>0</v>
      </c>
      <c r="E84" s="12">
        <f>E78</f>
        <v>0</v>
      </c>
      <c r="F84" s="12">
        <f>SUM(F12,F24,F30,F35,F45,,F72)</f>
        <v>0</v>
      </c>
      <c r="G84" s="12">
        <f t="shared" si="23"/>
        <v>0</v>
      </c>
      <c r="H84" s="12">
        <f>SUM(H12,H24,H30,H35,H45,,H72)</f>
        <v>0</v>
      </c>
      <c r="I84" s="12">
        <f>SUM(I12,I24,I30,I35,I45,,I72)</f>
        <v>0</v>
      </c>
      <c r="J84" s="12">
        <f>SUM(J12,J24,J30,J35,J45,,J72)</f>
        <v>0</v>
      </c>
      <c r="K84" s="47"/>
    </row>
    <row r="85" spans="1:11" s="22" customFormat="1" ht="15.75" customHeight="1" x14ac:dyDescent="0.25">
      <c r="A85" s="70" t="s">
        <v>26</v>
      </c>
      <c r="B85" s="72"/>
      <c r="C85" s="72"/>
      <c r="D85" s="72"/>
      <c r="E85" s="72"/>
      <c r="F85" s="72"/>
      <c r="G85" s="72"/>
      <c r="H85" s="72"/>
      <c r="I85" s="72"/>
      <c r="J85" s="72"/>
      <c r="K85" s="86"/>
    </row>
    <row r="86" spans="1:11" s="22" customFormat="1" ht="18" customHeight="1" x14ac:dyDescent="0.25">
      <c r="A86" s="70" t="s">
        <v>80</v>
      </c>
      <c r="B86" s="72"/>
      <c r="C86" s="72"/>
      <c r="D86" s="72"/>
      <c r="E86" s="72"/>
      <c r="F86" s="72"/>
      <c r="G86" s="72"/>
      <c r="H86" s="72"/>
      <c r="I86" s="72"/>
      <c r="J86" s="72"/>
      <c r="K86" s="86"/>
    </row>
    <row r="87" spans="1:11" s="22" customFormat="1" ht="15" x14ac:dyDescent="0.25">
      <c r="A87" s="66" t="s">
        <v>13</v>
      </c>
      <c r="B87" s="64" t="s">
        <v>7</v>
      </c>
      <c r="C87" s="23" t="s">
        <v>74</v>
      </c>
      <c r="D87" s="12">
        <f>SUM(E87:J87)</f>
        <v>5496.3</v>
      </c>
      <c r="E87" s="12">
        <f t="shared" ref="E87:G87" si="24">SUM(E88:E91)</f>
        <v>1362.4</v>
      </c>
      <c r="F87" s="12">
        <f>SUM(F88:F91)</f>
        <v>655.9</v>
      </c>
      <c r="G87" s="12">
        <f t="shared" si="24"/>
        <v>1135.8</v>
      </c>
      <c r="H87" s="12">
        <f t="shared" ref="H87:I87" si="25">SUM(H88:H91)</f>
        <v>1310.2</v>
      </c>
      <c r="I87" s="12">
        <f t="shared" si="25"/>
        <v>516</v>
      </c>
      <c r="J87" s="12">
        <f t="shared" ref="J87" si="26">SUM(J88:J91)</f>
        <v>516</v>
      </c>
      <c r="K87" s="47" t="s">
        <v>47</v>
      </c>
    </row>
    <row r="88" spans="1:11" s="22" customFormat="1" ht="15.75" customHeight="1" x14ac:dyDescent="0.25">
      <c r="A88" s="66"/>
      <c r="B88" s="64"/>
      <c r="C88" s="13" t="s">
        <v>6</v>
      </c>
      <c r="D88" s="12">
        <f>SUM(E88:J88)</f>
        <v>1636.9</v>
      </c>
      <c r="E88" s="12">
        <v>656.1</v>
      </c>
      <c r="F88" s="12">
        <v>197.8</v>
      </c>
      <c r="G88" s="12">
        <v>391</v>
      </c>
      <c r="H88" s="12">
        <v>392</v>
      </c>
      <c r="I88" s="12">
        <v>0</v>
      </c>
      <c r="J88" s="12">
        <v>0</v>
      </c>
      <c r="K88" s="47"/>
    </row>
    <row r="89" spans="1:11" s="22" customFormat="1" ht="19.5" customHeight="1" x14ac:dyDescent="0.25">
      <c r="A89" s="66"/>
      <c r="B89" s="64"/>
      <c r="C89" s="13" t="s">
        <v>5</v>
      </c>
      <c r="D89" s="12">
        <f t="shared" ref="D89" si="27">SUM(E89:J89)</f>
        <v>1242.2</v>
      </c>
      <c r="E89" s="12">
        <v>344.6</v>
      </c>
      <c r="F89" s="12">
        <v>175.6</v>
      </c>
      <c r="G89" s="12">
        <v>319.8</v>
      </c>
      <c r="H89" s="12">
        <v>402.2</v>
      </c>
      <c r="I89" s="12">
        <v>0</v>
      </c>
      <c r="J89" s="12">
        <v>0</v>
      </c>
      <c r="K89" s="47"/>
    </row>
    <row r="90" spans="1:11" s="22" customFormat="1" ht="18" customHeight="1" x14ac:dyDescent="0.25">
      <c r="A90" s="66"/>
      <c r="B90" s="64"/>
      <c r="C90" s="13" t="s">
        <v>12</v>
      </c>
      <c r="D90" s="12">
        <f t="shared" ref="D90:D101" si="28">SUM(E90:J90)</f>
        <v>2617.1999999999998</v>
      </c>
      <c r="E90" s="25">
        <v>361.7</v>
      </c>
      <c r="F90" s="25">
        <v>282.5</v>
      </c>
      <c r="G90" s="25">
        <f>363+62</f>
        <v>425</v>
      </c>
      <c r="H90" s="25">
        <v>516</v>
      </c>
      <c r="I90" s="25">
        <v>516</v>
      </c>
      <c r="J90" s="25">
        <v>516</v>
      </c>
      <c r="K90" s="47"/>
    </row>
    <row r="91" spans="1:11" s="22" customFormat="1" ht="15.75" customHeight="1" x14ac:dyDescent="0.25">
      <c r="A91" s="66"/>
      <c r="B91" s="64"/>
      <c r="C91" s="13" t="s">
        <v>11</v>
      </c>
      <c r="D91" s="12">
        <f t="shared" si="28"/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47"/>
    </row>
    <row r="92" spans="1:11" s="22" customFormat="1" ht="17.25" customHeight="1" x14ac:dyDescent="0.25">
      <c r="A92" s="63" t="s">
        <v>79</v>
      </c>
      <c r="B92" s="87"/>
      <c r="C92" s="23" t="s">
        <v>74</v>
      </c>
      <c r="D92" s="12">
        <f>D97</f>
        <v>5496.3</v>
      </c>
      <c r="E92" s="12">
        <f t="shared" ref="E92:J92" si="29">E97</f>
        <v>1362.4</v>
      </c>
      <c r="F92" s="12">
        <f t="shared" si="29"/>
        <v>655.9</v>
      </c>
      <c r="G92" s="12">
        <f t="shared" si="29"/>
        <v>1135.8</v>
      </c>
      <c r="H92" s="12">
        <f t="shared" si="29"/>
        <v>1310.2</v>
      </c>
      <c r="I92" s="12">
        <f t="shared" si="29"/>
        <v>516</v>
      </c>
      <c r="J92" s="12">
        <f t="shared" si="29"/>
        <v>516</v>
      </c>
      <c r="K92" s="45"/>
    </row>
    <row r="93" spans="1:11" s="22" customFormat="1" ht="21.75" customHeight="1" x14ac:dyDescent="0.25">
      <c r="A93" s="88"/>
      <c r="B93" s="89"/>
      <c r="C93" s="13" t="s">
        <v>6</v>
      </c>
      <c r="D93" s="12">
        <f t="shared" ref="D93:J96" si="30">D98</f>
        <v>1636.9</v>
      </c>
      <c r="E93" s="12">
        <f t="shared" si="30"/>
        <v>656.1</v>
      </c>
      <c r="F93" s="12">
        <f t="shared" si="30"/>
        <v>197.8</v>
      </c>
      <c r="G93" s="12">
        <f t="shared" si="30"/>
        <v>391</v>
      </c>
      <c r="H93" s="12">
        <f t="shared" si="30"/>
        <v>392</v>
      </c>
      <c r="I93" s="12">
        <f t="shared" si="30"/>
        <v>0</v>
      </c>
      <c r="J93" s="12">
        <f t="shared" si="30"/>
        <v>0</v>
      </c>
      <c r="K93" s="84"/>
    </row>
    <row r="94" spans="1:11" s="22" customFormat="1" ht="18" customHeight="1" x14ac:dyDescent="0.25">
      <c r="A94" s="88"/>
      <c r="B94" s="89"/>
      <c r="C94" s="13" t="s">
        <v>5</v>
      </c>
      <c r="D94" s="12">
        <f t="shared" si="30"/>
        <v>1242.2</v>
      </c>
      <c r="E94" s="12">
        <f t="shared" si="30"/>
        <v>344.6</v>
      </c>
      <c r="F94" s="12">
        <f t="shared" si="30"/>
        <v>175.6</v>
      </c>
      <c r="G94" s="12">
        <f t="shared" si="30"/>
        <v>319.8</v>
      </c>
      <c r="H94" s="12">
        <f t="shared" si="30"/>
        <v>402.2</v>
      </c>
      <c r="I94" s="12">
        <f t="shared" si="30"/>
        <v>0</v>
      </c>
      <c r="J94" s="12">
        <f t="shared" si="30"/>
        <v>0</v>
      </c>
      <c r="K94" s="84"/>
    </row>
    <row r="95" spans="1:11" s="22" customFormat="1" ht="18" customHeight="1" x14ac:dyDescent="0.25">
      <c r="A95" s="88"/>
      <c r="B95" s="89"/>
      <c r="C95" s="13" t="s">
        <v>12</v>
      </c>
      <c r="D95" s="12">
        <f t="shared" si="30"/>
        <v>2617.1999999999998</v>
      </c>
      <c r="E95" s="12">
        <f t="shared" si="30"/>
        <v>361.7</v>
      </c>
      <c r="F95" s="12">
        <f t="shared" si="30"/>
        <v>282.5</v>
      </c>
      <c r="G95" s="12">
        <f t="shared" si="30"/>
        <v>425</v>
      </c>
      <c r="H95" s="12">
        <f t="shared" si="30"/>
        <v>516</v>
      </c>
      <c r="I95" s="12">
        <f t="shared" si="30"/>
        <v>516</v>
      </c>
      <c r="J95" s="12">
        <f t="shared" si="30"/>
        <v>516</v>
      </c>
      <c r="K95" s="84"/>
    </row>
    <row r="96" spans="1:11" s="22" customFormat="1" ht="16.5" customHeight="1" x14ac:dyDescent="0.25">
      <c r="A96" s="90"/>
      <c r="B96" s="91"/>
      <c r="C96" s="13" t="s">
        <v>11</v>
      </c>
      <c r="D96" s="12">
        <f t="shared" si="30"/>
        <v>0</v>
      </c>
      <c r="E96" s="12">
        <f t="shared" si="30"/>
        <v>0</v>
      </c>
      <c r="F96" s="12">
        <f t="shared" si="30"/>
        <v>0</v>
      </c>
      <c r="G96" s="12">
        <f t="shared" si="30"/>
        <v>0</v>
      </c>
      <c r="H96" s="12">
        <f t="shared" si="30"/>
        <v>0</v>
      </c>
      <c r="I96" s="12">
        <f t="shared" si="30"/>
        <v>0</v>
      </c>
      <c r="J96" s="12">
        <f t="shared" si="30"/>
        <v>0</v>
      </c>
      <c r="K96" s="85"/>
    </row>
    <row r="97" spans="1:11" s="22" customFormat="1" ht="14.25" customHeight="1" x14ac:dyDescent="0.25">
      <c r="A97" s="63" t="s">
        <v>52</v>
      </c>
      <c r="B97" s="87"/>
      <c r="C97" s="23" t="s">
        <v>74</v>
      </c>
      <c r="D97" s="12">
        <f t="shared" si="28"/>
        <v>5496.3</v>
      </c>
      <c r="E97" s="12">
        <f t="shared" ref="E97:G97" si="31">SUM(E98:E101)</f>
        <v>1362.4</v>
      </c>
      <c r="F97" s="12">
        <f t="shared" si="31"/>
        <v>655.9</v>
      </c>
      <c r="G97" s="12">
        <f t="shared" si="31"/>
        <v>1135.8</v>
      </c>
      <c r="H97" s="12">
        <f>SUM(H98:H101)</f>
        <v>1310.2</v>
      </c>
      <c r="I97" s="12">
        <f t="shared" ref="I97:J97" si="32">SUM(I98:I101)</f>
        <v>516</v>
      </c>
      <c r="J97" s="12">
        <f t="shared" si="32"/>
        <v>516</v>
      </c>
      <c r="K97" s="47"/>
    </row>
    <row r="98" spans="1:11" s="22" customFormat="1" ht="15.75" customHeight="1" x14ac:dyDescent="0.25">
      <c r="A98" s="68"/>
      <c r="B98" s="89"/>
      <c r="C98" s="13" t="s">
        <v>6</v>
      </c>
      <c r="D98" s="12">
        <f t="shared" si="28"/>
        <v>1636.9</v>
      </c>
      <c r="E98" s="12">
        <f t="shared" ref="E98:G98" si="33">SUM(E88)</f>
        <v>656.1</v>
      </c>
      <c r="F98" s="12">
        <f t="shared" si="33"/>
        <v>197.8</v>
      </c>
      <c r="G98" s="12">
        <f t="shared" si="33"/>
        <v>391</v>
      </c>
      <c r="H98" s="12">
        <f t="shared" ref="H98:J98" si="34">SUM(H88)</f>
        <v>392</v>
      </c>
      <c r="I98" s="12">
        <f t="shared" si="34"/>
        <v>0</v>
      </c>
      <c r="J98" s="12">
        <f t="shared" si="34"/>
        <v>0</v>
      </c>
      <c r="K98" s="47"/>
    </row>
    <row r="99" spans="1:11" s="22" customFormat="1" ht="15" x14ac:dyDescent="0.25">
      <c r="A99" s="68"/>
      <c r="B99" s="89"/>
      <c r="C99" s="13" t="s">
        <v>5</v>
      </c>
      <c r="D99" s="12">
        <f>SUM(E99:J99)</f>
        <v>1242.2</v>
      </c>
      <c r="E99" s="12">
        <f t="shared" ref="E99:G99" si="35">SUM(E89)</f>
        <v>344.6</v>
      </c>
      <c r="F99" s="12">
        <f t="shared" si="35"/>
        <v>175.6</v>
      </c>
      <c r="G99" s="12">
        <f t="shared" si="35"/>
        <v>319.8</v>
      </c>
      <c r="H99" s="12">
        <f t="shared" ref="H99:J99" si="36">SUM(H89)</f>
        <v>402.2</v>
      </c>
      <c r="I99" s="12">
        <f t="shared" si="36"/>
        <v>0</v>
      </c>
      <c r="J99" s="12">
        <f t="shared" si="36"/>
        <v>0</v>
      </c>
      <c r="K99" s="47"/>
    </row>
    <row r="100" spans="1:11" s="22" customFormat="1" ht="15" customHeight="1" x14ac:dyDescent="0.25">
      <c r="A100" s="68"/>
      <c r="B100" s="89"/>
      <c r="C100" s="13" t="s">
        <v>12</v>
      </c>
      <c r="D100" s="12">
        <f t="shared" si="28"/>
        <v>2617.1999999999998</v>
      </c>
      <c r="E100" s="12">
        <f t="shared" ref="E100:G100" si="37">SUM(E90)</f>
        <v>361.7</v>
      </c>
      <c r="F100" s="12">
        <f t="shared" si="37"/>
        <v>282.5</v>
      </c>
      <c r="G100" s="12">
        <f t="shared" si="37"/>
        <v>425</v>
      </c>
      <c r="H100" s="12">
        <f>SUM(H90)</f>
        <v>516</v>
      </c>
      <c r="I100" s="12">
        <f t="shared" ref="I100:J100" si="38">SUM(I90)</f>
        <v>516</v>
      </c>
      <c r="J100" s="12">
        <f t="shared" si="38"/>
        <v>516</v>
      </c>
      <c r="K100" s="47"/>
    </row>
    <row r="101" spans="1:11" s="22" customFormat="1" ht="18" customHeight="1" x14ac:dyDescent="0.25">
      <c r="A101" s="69"/>
      <c r="B101" s="91"/>
      <c r="C101" s="13" t="s">
        <v>11</v>
      </c>
      <c r="D101" s="12">
        <f t="shared" si="28"/>
        <v>0</v>
      </c>
      <c r="E101" s="12">
        <f t="shared" ref="E101:G101" si="39">SUM(E91)</f>
        <v>0</v>
      </c>
      <c r="F101" s="12">
        <f t="shared" si="39"/>
        <v>0</v>
      </c>
      <c r="G101" s="12">
        <f t="shared" si="39"/>
        <v>0</v>
      </c>
      <c r="H101" s="12">
        <f t="shared" ref="H101:J101" si="40">SUM(H91)</f>
        <v>0</v>
      </c>
      <c r="I101" s="12">
        <f t="shared" si="40"/>
        <v>0</v>
      </c>
      <c r="J101" s="12">
        <f t="shared" si="40"/>
        <v>0</v>
      </c>
      <c r="K101" s="47"/>
    </row>
    <row r="102" spans="1:11" s="22" customFormat="1" ht="15" customHeight="1" x14ac:dyDescent="0.25">
      <c r="A102" s="70" t="s">
        <v>27</v>
      </c>
      <c r="B102" s="71"/>
      <c r="C102" s="71"/>
      <c r="D102" s="71"/>
      <c r="E102" s="71"/>
      <c r="F102" s="71"/>
      <c r="G102" s="71"/>
      <c r="H102" s="71"/>
      <c r="I102" s="71"/>
      <c r="J102" s="71"/>
      <c r="K102" s="86"/>
    </row>
    <row r="103" spans="1:11" s="22" customFormat="1" ht="18" customHeight="1" x14ac:dyDescent="0.25">
      <c r="A103" s="70" t="s">
        <v>81</v>
      </c>
      <c r="B103" s="72"/>
      <c r="C103" s="72"/>
      <c r="D103" s="72"/>
      <c r="E103" s="72"/>
      <c r="F103" s="72"/>
      <c r="G103" s="72"/>
      <c r="H103" s="72"/>
      <c r="I103" s="72"/>
      <c r="J103" s="72"/>
      <c r="K103" s="86"/>
    </row>
    <row r="104" spans="1:11" s="22" customFormat="1" ht="20.25" customHeight="1" x14ac:dyDescent="0.25">
      <c r="A104" s="66" t="s">
        <v>28</v>
      </c>
      <c r="B104" s="64" t="s">
        <v>22</v>
      </c>
      <c r="C104" s="23" t="s">
        <v>74</v>
      </c>
      <c r="D104" s="12">
        <f>SUM(E104:J104)</f>
        <v>41788.899999999994</v>
      </c>
      <c r="E104" s="12">
        <f>SUM(E105:E107)</f>
        <v>6108.4</v>
      </c>
      <c r="F104" s="12">
        <f>SUM(F105:F107)</f>
        <v>8300</v>
      </c>
      <c r="G104" s="12">
        <f t="shared" ref="G104" si="41">SUM(G105:G107)</f>
        <v>0</v>
      </c>
      <c r="H104" s="12">
        <f>SUM(H105:H107)</f>
        <v>9296.4</v>
      </c>
      <c r="I104" s="12">
        <f>SUM(I105:I107)</f>
        <v>9012.2999999999993</v>
      </c>
      <c r="J104" s="12">
        <f>SUM(J105:J107)</f>
        <v>9071.7999999999993</v>
      </c>
      <c r="K104" s="64" t="s">
        <v>75</v>
      </c>
    </row>
    <row r="105" spans="1:11" s="22" customFormat="1" ht="17.25" customHeight="1" x14ac:dyDescent="0.25">
      <c r="A105" s="66"/>
      <c r="B105" s="64"/>
      <c r="C105" s="13" t="s">
        <v>6</v>
      </c>
      <c r="D105" s="12">
        <f>SUM(E105:J105)</f>
        <v>9037.9000000000015</v>
      </c>
      <c r="E105" s="25">
        <v>1284.9000000000001</v>
      </c>
      <c r="F105" s="25">
        <v>1620</v>
      </c>
      <c r="G105" s="25">
        <v>0</v>
      </c>
      <c r="H105" s="25">
        <v>0</v>
      </c>
      <c r="I105" s="25">
        <v>3039.8</v>
      </c>
      <c r="J105" s="12">
        <v>3093.2</v>
      </c>
      <c r="K105" s="64"/>
    </row>
    <row r="106" spans="1:11" s="22" customFormat="1" ht="20.25" customHeight="1" x14ac:dyDescent="0.25">
      <c r="A106" s="66"/>
      <c r="B106" s="64"/>
      <c r="C106" s="13" t="s">
        <v>5</v>
      </c>
      <c r="D106" s="12">
        <f>SUM(E106:J106)</f>
        <v>32751</v>
      </c>
      <c r="E106" s="25">
        <v>4823.5</v>
      </c>
      <c r="F106" s="25">
        <v>6680</v>
      </c>
      <c r="G106" s="25">
        <v>0</v>
      </c>
      <c r="H106" s="25">
        <f>9296.4</f>
        <v>9296.4</v>
      </c>
      <c r="I106" s="25">
        <f>5634.7+337.8</f>
        <v>5972.5</v>
      </c>
      <c r="J106" s="12">
        <v>5978.6</v>
      </c>
      <c r="K106" s="64"/>
    </row>
    <row r="107" spans="1:11" s="22" customFormat="1" ht="15.75" customHeight="1" x14ac:dyDescent="0.25">
      <c r="A107" s="66"/>
      <c r="B107" s="64"/>
      <c r="C107" s="13" t="s">
        <v>12</v>
      </c>
      <c r="D107" s="12">
        <f>SUM(E107:J107)</f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64"/>
    </row>
    <row r="108" spans="1:11" s="22" customFormat="1" ht="15" customHeight="1" x14ac:dyDescent="0.25">
      <c r="A108" s="66"/>
      <c r="B108" s="64"/>
      <c r="C108" s="13" t="s">
        <v>11</v>
      </c>
      <c r="D108" s="12">
        <f t="shared" ref="D108" si="42">SUM(E108:J108)</f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64"/>
    </row>
    <row r="109" spans="1:11" s="22" customFormat="1" ht="18" customHeight="1" x14ac:dyDescent="0.25">
      <c r="A109" s="63" t="s">
        <v>53</v>
      </c>
      <c r="B109" s="87"/>
      <c r="C109" s="23" t="s">
        <v>74</v>
      </c>
      <c r="D109" s="12">
        <f>D114</f>
        <v>41788.899999999994</v>
      </c>
      <c r="E109" s="12">
        <f>E114</f>
        <v>6108.4</v>
      </c>
      <c r="F109" s="12">
        <f t="shared" ref="F109:J109" si="43">F114</f>
        <v>8300</v>
      </c>
      <c r="G109" s="12">
        <f t="shared" si="43"/>
        <v>0</v>
      </c>
      <c r="H109" s="12">
        <f t="shared" si="43"/>
        <v>9296.4</v>
      </c>
      <c r="I109" s="12">
        <f t="shared" si="43"/>
        <v>9012.2999999999993</v>
      </c>
      <c r="J109" s="12">
        <f t="shared" si="43"/>
        <v>9071.7999999999993</v>
      </c>
      <c r="K109" s="67"/>
    </row>
    <row r="110" spans="1:11" s="22" customFormat="1" ht="19.5" customHeight="1" x14ac:dyDescent="0.25">
      <c r="A110" s="92"/>
      <c r="B110" s="89"/>
      <c r="C110" s="13" t="str">
        <f>C115</f>
        <v>федеральный бюджет</v>
      </c>
      <c r="D110" s="12">
        <f t="shared" ref="D110:J113" si="44">D115</f>
        <v>9037.9000000000015</v>
      </c>
      <c r="E110" s="12">
        <f t="shared" si="44"/>
        <v>1284.9000000000001</v>
      </c>
      <c r="F110" s="12">
        <f t="shared" si="44"/>
        <v>1620</v>
      </c>
      <c r="G110" s="12">
        <f t="shared" si="44"/>
        <v>0</v>
      </c>
      <c r="H110" s="12">
        <f t="shared" si="44"/>
        <v>0</v>
      </c>
      <c r="I110" s="12">
        <f t="shared" si="44"/>
        <v>3039.8</v>
      </c>
      <c r="J110" s="12">
        <f t="shared" si="44"/>
        <v>3093.2</v>
      </c>
      <c r="K110" s="84"/>
    </row>
    <row r="111" spans="1:11" s="22" customFormat="1" ht="16.5" customHeight="1" x14ac:dyDescent="0.25">
      <c r="A111" s="92"/>
      <c r="B111" s="89"/>
      <c r="C111" s="13" t="str">
        <f t="shared" ref="C111:C113" si="45">C116</f>
        <v>областной бюджет</v>
      </c>
      <c r="D111" s="12">
        <f t="shared" si="44"/>
        <v>32751</v>
      </c>
      <c r="E111" s="12">
        <f t="shared" si="44"/>
        <v>4823.5</v>
      </c>
      <c r="F111" s="12">
        <f t="shared" si="44"/>
        <v>6680</v>
      </c>
      <c r="G111" s="12">
        <f t="shared" si="44"/>
        <v>0</v>
      </c>
      <c r="H111" s="12">
        <f t="shared" si="44"/>
        <v>9296.4</v>
      </c>
      <c r="I111" s="12">
        <f t="shared" si="44"/>
        <v>5972.5</v>
      </c>
      <c r="J111" s="12">
        <f t="shared" si="44"/>
        <v>5978.6</v>
      </c>
      <c r="K111" s="84"/>
    </row>
    <row r="112" spans="1:11" s="22" customFormat="1" ht="18" customHeight="1" x14ac:dyDescent="0.25">
      <c r="A112" s="92"/>
      <c r="B112" s="89"/>
      <c r="C112" s="13" t="str">
        <f t="shared" si="45"/>
        <v>местный бюджет</v>
      </c>
      <c r="D112" s="12">
        <f t="shared" si="44"/>
        <v>0</v>
      </c>
      <c r="E112" s="12">
        <f t="shared" si="44"/>
        <v>0</v>
      </c>
      <c r="F112" s="12">
        <f t="shared" si="44"/>
        <v>0</v>
      </c>
      <c r="G112" s="12">
        <f t="shared" si="44"/>
        <v>0</v>
      </c>
      <c r="H112" s="12">
        <f t="shared" si="44"/>
        <v>0</v>
      </c>
      <c r="I112" s="12">
        <f t="shared" si="44"/>
        <v>0</v>
      </c>
      <c r="J112" s="12">
        <f t="shared" si="44"/>
        <v>0</v>
      </c>
      <c r="K112" s="84"/>
    </row>
    <row r="113" spans="1:11" s="22" customFormat="1" ht="16.5" customHeight="1" x14ac:dyDescent="0.25">
      <c r="A113" s="93"/>
      <c r="B113" s="91"/>
      <c r="C113" s="13" t="str">
        <f t="shared" si="45"/>
        <v>внебюджетные средства</v>
      </c>
      <c r="D113" s="12">
        <f t="shared" si="44"/>
        <v>0</v>
      </c>
      <c r="E113" s="12">
        <f t="shared" si="44"/>
        <v>0</v>
      </c>
      <c r="F113" s="12">
        <f t="shared" si="44"/>
        <v>0</v>
      </c>
      <c r="G113" s="12">
        <f t="shared" si="44"/>
        <v>0</v>
      </c>
      <c r="H113" s="12">
        <f t="shared" si="44"/>
        <v>0</v>
      </c>
      <c r="I113" s="12">
        <f t="shared" si="44"/>
        <v>0</v>
      </c>
      <c r="J113" s="12">
        <f t="shared" si="44"/>
        <v>0</v>
      </c>
      <c r="K113" s="85"/>
    </row>
    <row r="114" spans="1:11" s="22" customFormat="1" ht="15.75" customHeight="1" x14ac:dyDescent="0.25">
      <c r="A114" s="63" t="s">
        <v>82</v>
      </c>
      <c r="B114" s="87"/>
      <c r="C114" s="23" t="s">
        <v>74</v>
      </c>
      <c r="D114" s="12">
        <f>SUM(E114:J114)</f>
        <v>41788.899999999994</v>
      </c>
      <c r="E114" s="12">
        <f t="shared" ref="E114:F114" si="46">SUM(E115:E117)</f>
        <v>6108.4</v>
      </c>
      <c r="F114" s="12">
        <f t="shared" si="46"/>
        <v>8300</v>
      </c>
      <c r="G114" s="12">
        <f>SUM(G115:G117)</f>
        <v>0</v>
      </c>
      <c r="H114" s="12">
        <f>SUM(H115:H117)</f>
        <v>9296.4</v>
      </c>
      <c r="I114" s="12">
        <f t="shared" ref="I114:J114" si="47">SUM(I115:I117)</f>
        <v>9012.2999999999993</v>
      </c>
      <c r="J114" s="12">
        <f t="shared" si="47"/>
        <v>9071.7999999999993</v>
      </c>
      <c r="K114" s="64"/>
    </row>
    <row r="115" spans="1:11" s="22" customFormat="1" ht="15.75" customHeight="1" x14ac:dyDescent="0.25">
      <c r="A115" s="68"/>
      <c r="B115" s="89"/>
      <c r="C115" s="13" t="s">
        <v>6</v>
      </c>
      <c r="D115" s="12">
        <f>SUM(E115:J115)</f>
        <v>9037.9000000000015</v>
      </c>
      <c r="E115" s="12">
        <f t="shared" ref="E115:G115" si="48">SUM(E105)</f>
        <v>1284.9000000000001</v>
      </c>
      <c r="F115" s="12">
        <f t="shared" si="48"/>
        <v>1620</v>
      </c>
      <c r="G115" s="12">
        <f t="shared" si="48"/>
        <v>0</v>
      </c>
      <c r="H115" s="12">
        <f>SUM(H105)</f>
        <v>0</v>
      </c>
      <c r="I115" s="12">
        <f t="shared" ref="I115:J115" si="49">SUM(I105)</f>
        <v>3039.8</v>
      </c>
      <c r="J115" s="12">
        <f t="shared" si="49"/>
        <v>3093.2</v>
      </c>
      <c r="K115" s="64"/>
    </row>
    <row r="116" spans="1:11" s="22" customFormat="1" ht="13.5" customHeight="1" x14ac:dyDescent="0.25">
      <c r="A116" s="68"/>
      <c r="B116" s="89"/>
      <c r="C116" s="13" t="s">
        <v>5</v>
      </c>
      <c r="D116" s="12">
        <f>SUM(E116:J116)</f>
        <v>32751</v>
      </c>
      <c r="E116" s="12">
        <f t="shared" ref="E116:G116" si="50">SUM(E106)</f>
        <v>4823.5</v>
      </c>
      <c r="F116" s="12">
        <f t="shared" si="50"/>
        <v>6680</v>
      </c>
      <c r="G116" s="12">
        <f t="shared" si="50"/>
        <v>0</v>
      </c>
      <c r="H116" s="12">
        <f t="shared" ref="H116:J116" si="51">SUM(H106)</f>
        <v>9296.4</v>
      </c>
      <c r="I116" s="12">
        <f t="shared" si="51"/>
        <v>5972.5</v>
      </c>
      <c r="J116" s="12">
        <f t="shared" si="51"/>
        <v>5978.6</v>
      </c>
      <c r="K116" s="64"/>
    </row>
    <row r="117" spans="1:11" s="22" customFormat="1" ht="14.25" customHeight="1" x14ac:dyDescent="0.25">
      <c r="A117" s="68"/>
      <c r="B117" s="89"/>
      <c r="C117" s="13" t="s">
        <v>12</v>
      </c>
      <c r="D117" s="12">
        <f t="shared" ref="D117:D118" si="52">SUM(E117:J117)</f>
        <v>0</v>
      </c>
      <c r="E117" s="12">
        <f t="shared" ref="E117:G117" si="53">SUM(E107)</f>
        <v>0</v>
      </c>
      <c r="F117" s="12">
        <f t="shared" si="53"/>
        <v>0</v>
      </c>
      <c r="G117" s="12">
        <f t="shared" si="53"/>
        <v>0</v>
      </c>
      <c r="H117" s="12">
        <f t="shared" ref="H117:J117" si="54">SUM(H107)</f>
        <v>0</v>
      </c>
      <c r="I117" s="12">
        <f t="shared" si="54"/>
        <v>0</v>
      </c>
      <c r="J117" s="12">
        <f t="shared" si="54"/>
        <v>0</v>
      </c>
      <c r="K117" s="64"/>
    </row>
    <row r="118" spans="1:11" s="22" customFormat="1" ht="18.75" customHeight="1" x14ac:dyDescent="0.25">
      <c r="A118" s="69"/>
      <c r="B118" s="91"/>
      <c r="C118" s="13" t="s">
        <v>11</v>
      </c>
      <c r="D118" s="12">
        <f t="shared" si="52"/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64"/>
    </row>
    <row r="119" spans="1:11" s="22" customFormat="1" ht="21.75" customHeight="1" x14ac:dyDescent="0.25">
      <c r="A119" s="65" t="s">
        <v>54</v>
      </c>
      <c r="B119" s="65"/>
      <c r="C119" s="23" t="s">
        <v>74</v>
      </c>
      <c r="D119" s="12">
        <f>SUM(E119:J119)</f>
        <v>341957.39999999997</v>
      </c>
      <c r="E119" s="12">
        <f>SUM(E120:E124)</f>
        <v>95693.700000000012</v>
      </c>
      <c r="F119" s="12">
        <f>SUM(F120:F124)</f>
        <v>157375.5</v>
      </c>
      <c r="G119" s="12">
        <f t="shared" ref="G119" si="55">SUM(G120:G124)</f>
        <v>42693.799999999996</v>
      </c>
      <c r="H119" s="12">
        <f>SUM(H120:H124)</f>
        <v>27078.3</v>
      </c>
      <c r="I119" s="12">
        <f t="shared" ref="I119:J119" si="56">SUM(I120:I124)</f>
        <v>9528.2999999999993</v>
      </c>
      <c r="J119" s="12">
        <f t="shared" si="56"/>
        <v>9587.7999999999993</v>
      </c>
      <c r="K119" s="64"/>
    </row>
    <row r="120" spans="1:11" s="22" customFormat="1" ht="18.75" customHeight="1" x14ac:dyDescent="0.25">
      <c r="A120" s="65"/>
      <c r="B120" s="65"/>
      <c r="C120" s="13" t="s">
        <v>6</v>
      </c>
      <c r="D120" s="12">
        <f>SUM(E120:J120)</f>
        <v>10674.8</v>
      </c>
      <c r="E120" s="12">
        <f>SUM(E80,E98,E115)</f>
        <v>1941</v>
      </c>
      <c r="F120" s="12">
        <f>SUM(F80,F98,F115)</f>
        <v>1817.8</v>
      </c>
      <c r="G120" s="12">
        <f t="shared" ref="G120:J120" si="57">SUM(G80,G98,G115)</f>
        <v>391</v>
      </c>
      <c r="H120" s="12">
        <f t="shared" si="57"/>
        <v>392</v>
      </c>
      <c r="I120" s="12">
        <f t="shared" si="57"/>
        <v>3039.8</v>
      </c>
      <c r="J120" s="12">
        <f t="shared" si="57"/>
        <v>3093.2</v>
      </c>
      <c r="K120" s="64"/>
    </row>
    <row r="121" spans="1:11" s="22" customFormat="1" ht="35.25" customHeight="1" x14ac:dyDescent="0.25">
      <c r="A121" s="65"/>
      <c r="B121" s="65"/>
      <c r="C121" s="13" t="s">
        <v>29</v>
      </c>
      <c r="D121" s="12">
        <f>E121+F121+G121+H121+I121+J121</f>
        <v>256278</v>
      </c>
      <c r="E121" s="12">
        <f>E81</f>
        <v>76828.3</v>
      </c>
      <c r="F121" s="12">
        <f>F81</f>
        <v>124995.7</v>
      </c>
      <c r="G121" s="12">
        <f>G81</f>
        <v>38324.799999999996</v>
      </c>
      <c r="H121" s="12">
        <f>H27+H81</f>
        <v>16129.2</v>
      </c>
      <c r="I121" s="12">
        <v>0</v>
      </c>
      <c r="J121" s="12">
        <v>0</v>
      </c>
      <c r="K121" s="64"/>
    </row>
    <row r="122" spans="1:11" s="22" customFormat="1" ht="17.25" customHeight="1" x14ac:dyDescent="0.25">
      <c r="A122" s="65"/>
      <c r="B122" s="65"/>
      <c r="C122" s="13" t="s">
        <v>5</v>
      </c>
      <c r="D122" s="12">
        <f>SUM(E122:J122)</f>
        <v>60365.299999999996</v>
      </c>
      <c r="E122" s="12">
        <f t="shared" ref="E122:H123" si="58">SUM(E82,E99,E116)</f>
        <v>7841.6</v>
      </c>
      <c r="F122" s="12">
        <f t="shared" si="58"/>
        <v>27069.1</v>
      </c>
      <c r="G122" s="12">
        <f t="shared" si="58"/>
        <v>3483.7000000000003</v>
      </c>
      <c r="H122" s="12">
        <f t="shared" si="58"/>
        <v>10019.799999999999</v>
      </c>
      <c r="I122" s="12">
        <f t="shared" ref="I122:J122" si="59">SUM(I82,I99,I116)</f>
        <v>5972.5</v>
      </c>
      <c r="J122" s="12">
        <f t="shared" si="59"/>
        <v>5978.6</v>
      </c>
      <c r="K122" s="64"/>
    </row>
    <row r="123" spans="1:11" s="22" customFormat="1" ht="15.75" customHeight="1" x14ac:dyDescent="0.25">
      <c r="A123" s="65"/>
      <c r="B123" s="65"/>
      <c r="C123" s="13" t="s">
        <v>12</v>
      </c>
      <c r="D123" s="12">
        <f>SUM(E123:J123)</f>
        <v>14639.3</v>
      </c>
      <c r="E123" s="12">
        <f t="shared" si="58"/>
        <v>9082.8000000000011</v>
      </c>
      <c r="F123" s="12">
        <f t="shared" si="58"/>
        <v>3492.9</v>
      </c>
      <c r="G123" s="12">
        <f t="shared" si="58"/>
        <v>494.3</v>
      </c>
      <c r="H123" s="12">
        <f t="shared" si="58"/>
        <v>537.29999999999995</v>
      </c>
      <c r="I123" s="12">
        <f t="shared" ref="I123:J123" si="60">SUM(I83,I100,I117)</f>
        <v>516</v>
      </c>
      <c r="J123" s="12">
        <f t="shared" si="60"/>
        <v>516</v>
      </c>
      <c r="K123" s="64"/>
    </row>
    <row r="124" spans="1:11" s="22" customFormat="1" ht="21.75" customHeight="1" x14ac:dyDescent="0.25">
      <c r="A124" s="65"/>
      <c r="B124" s="65"/>
      <c r="C124" s="13" t="s">
        <v>11</v>
      </c>
      <c r="D124" s="12">
        <f>SUM(E124:G124)</f>
        <v>0</v>
      </c>
      <c r="E124" s="12">
        <f>SUM(E84,E101,E118)</f>
        <v>0</v>
      </c>
      <c r="F124" s="12">
        <f t="shared" ref="F124:J124" si="61">SUM(F84,F101,F118)</f>
        <v>0</v>
      </c>
      <c r="G124" s="12">
        <f t="shared" si="61"/>
        <v>0</v>
      </c>
      <c r="H124" s="12">
        <f>SUM(H84,H101,H118)</f>
        <v>0</v>
      </c>
      <c r="I124" s="12">
        <f t="shared" si="61"/>
        <v>0</v>
      </c>
      <c r="J124" s="12">
        <f t="shared" si="61"/>
        <v>0</v>
      </c>
      <c r="K124" s="64"/>
    </row>
  </sheetData>
  <mergeCells count="69">
    <mergeCell ref="A86:K86"/>
    <mergeCell ref="A31:A35"/>
    <mergeCell ref="B31:B35"/>
    <mergeCell ref="K31:K35"/>
    <mergeCell ref="A73:B78"/>
    <mergeCell ref="A85:K85"/>
    <mergeCell ref="A36:A40"/>
    <mergeCell ref="B36:B40"/>
    <mergeCell ref="K36:K40"/>
    <mergeCell ref="A58:A62"/>
    <mergeCell ref="B58:B62"/>
    <mergeCell ref="K58:K62"/>
    <mergeCell ref="A63:A67"/>
    <mergeCell ref="B63:B67"/>
    <mergeCell ref="K63:K67"/>
    <mergeCell ref="A102:K102"/>
    <mergeCell ref="A103:K103"/>
    <mergeCell ref="A87:A91"/>
    <mergeCell ref="B87:B91"/>
    <mergeCell ref="K92:K96"/>
    <mergeCell ref="K97:K101"/>
    <mergeCell ref="A92:B96"/>
    <mergeCell ref="A97:B101"/>
    <mergeCell ref="A109:B113"/>
    <mergeCell ref="K119:K124"/>
    <mergeCell ref="A119:B124"/>
    <mergeCell ref="K104:K108"/>
    <mergeCell ref="B104:B108"/>
    <mergeCell ref="A104:A108"/>
    <mergeCell ref="K114:K118"/>
    <mergeCell ref="K109:K113"/>
    <mergeCell ref="A114:B118"/>
    <mergeCell ref="D3:J3"/>
    <mergeCell ref="A79:B84"/>
    <mergeCell ref="A68:A72"/>
    <mergeCell ref="B68:B72"/>
    <mergeCell ref="A3:A4"/>
    <mergeCell ref="B3:B4"/>
    <mergeCell ref="C3:C4"/>
    <mergeCell ref="A8:A12"/>
    <mergeCell ref="B8:B12"/>
    <mergeCell ref="A7:K7"/>
    <mergeCell ref="A19:A24"/>
    <mergeCell ref="B19:B24"/>
    <mergeCell ref="A25:A30"/>
    <mergeCell ref="B25:B30"/>
    <mergeCell ref="K79:K84"/>
    <mergeCell ref="K68:K72"/>
    <mergeCell ref="H1:K1"/>
    <mergeCell ref="K87:K91"/>
    <mergeCell ref="A6:K6"/>
    <mergeCell ref="A41:A45"/>
    <mergeCell ref="B41:B45"/>
    <mergeCell ref="K41:K45"/>
    <mergeCell ref="A2:K2"/>
    <mergeCell ref="K25:K30"/>
    <mergeCell ref="K3:K4"/>
    <mergeCell ref="K8:K12"/>
    <mergeCell ref="K19:K24"/>
    <mergeCell ref="A52:A57"/>
    <mergeCell ref="B52:B57"/>
    <mergeCell ref="K52:K57"/>
    <mergeCell ref="K73:K78"/>
    <mergeCell ref="A13:A18"/>
    <mergeCell ref="B13:B18"/>
    <mergeCell ref="K13:K18"/>
    <mergeCell ref="A46:A51"/>
    <mergeCell ref="B46:B51"/>
    <mergeCell ref="K46:K51"/>
  </mergeCells>
  <pageMargins left="0.23622047244094491" right="0.23622047244094491" top="0.74803149606299213" bottom="0.74803149606299213" header="0.31496062992125984" footer="0.31496062992125984"/>
  <pageSetup paperSize="9" scale="44" orientation="landscape" r:id="rId1"/>
  <rowBreaks count="2" manualBreakCount="2">
    <brk id="40" max="10" man="1"/>
    <brk id="8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Целевые показатели</vt:lpstr>
      <vt:lpstr>Перечень мероприятий</vt:lpstr>
      <vt:lpstr>'Перечень мероприятий'!Область_печати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2024-07-31T06:32:07Z</dcterms:modified>
</cp:coreProperties>
</file>