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D95A974-9BCC-4E5F-9073-33E4DAF90F2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Целевые показатели" sheetId="3" r:id="rId1"/>
    <sheet name="Перечень мероприятий" sheetId="2" r:id="rId2"/>
  </sheets>
  <definedNames>
    <definedName name="_xlnm._FilterDatabase" localSheetId="1" hidden="1">'Перечень мероприятий'!$A$3:$A$213</definedName>
    <definedName name="_xlnm.Print_Area" localSheetId="1">'Перечень мероприятий'!$A$1:$AB$198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2" l="1"/>
  <c r="F140" i="2"/>
  <c r="F141" i="2"/>
  <c r="E141" i="2"/>
  <c r="E140" i="2"/>
  <c r="H47" i="2"/>
  <c r="G81" i="2"/>
  <c r="G187" i="2"/>
  <c r="H64" i="2"/>
  <c r="I37" i="2"/>
  <c r="I14" i="2"/>
  <c r="J14" i="2"/>
  <c r="I64" i="2"/>
  <c r="I69" i="2" s="1"/>
  <c r="I34" i="2"/>
  <c r="H14" i="2"/>
  <c r="H19" i="2"/>
  <c r="I190" i="2"/>
  <c r="I191" i="2"/>
  <c r="I192" i="2"/>
  <c r="I197" i="2" s="1"/>
  <c r="I194" i="2" s="1"/>
  <c r="I189" i="2"/>
  <c r="I184" i="2"/>
  <c r="I179" i="2"/>
  <c r="D175" i="2"/>
  <c r="D176" i="2"/>
  <c r="D177" i="2"/>
  <c r="D178" i="2"/>
  <c r="I174" i="2"/>
  <c r="D170" i="2"/>
  <c r="D171" i="2"/>
  <c r="D172" i="2"/>
  <c r="D173" i="2"/>
  <c r="I169" i="2"/>
  <c r="D165" i="2"/>
  <c r="D166" i="2"/>
  <c r="D168" i="2"/>
  <c r="I164" i="2"/>
  <c r="I159" i="2"/>
  <c r="I154" i="2"/>
  <c r="I149" i="2"/>
  <c r="I144" i="2"/>
  <c r="I138" i="2"/>
  <c r="D134" i="2"/>
  <c r="D135" i="2"/>
  <c r="D136" i="2"/>
  <c r="D137" i="2"/>
  <c r="I133" i="2"/>
  <c r="D129" i="2"/>
  <c r="D130" i="2"/>
  <c r="D131" i="2"/>
  <c r="D132" i="2"/>
  <c r="D124" i="2"/>
  <c r="D125" i="2"/>
  <c r="D126" i="2"/>
  <c r="D127" i="2"/>
  <c r="I128" i="2"/>
  <c r="I123" i="2"/>
  <c r="D119" i="2"/>
  <c r="D120" i="2"/>
  <c r="D121" i="2"/>
  <c r="D122" i="2"/>
  <c r="I118" i="2"/>
  <c r="D114" i="2"/>
  <c r="D115" i="2"/>
  <c r="D116" i="2"/>
  <c r="D117" i="2"/>
  <c r="I113" i="2"/>
  <c r="I108" i="2"/>
  <c r="I103" i="2"/>
  <c r="I98" i="2"/>
  <c r="I93" i="2"/>
  <c r="I88" i="2"/>
  <c r="D84" i="2"/>
  <c r="D85" i="2"/>
  <c r="D87" i="2"/>
  <c r="I83" i="2"/>
  <c r="D79" i="2"/>
  <c r="D80" i="2"/>
  <c r="D82" i="2"/>
  <c r="I78" i="2"/>
  <c r="D74" i="2"/>
  <c r="D75" i="2"/>
  <c r="D77" i="2"/>
  <c r="I73" i="2"/>
  <c r="I70" i="2"/>
  <c r="I68" i="2"/>
  <c r="I67" i="2"/>
  <c r="I66" i="2"/>
  <c r="I61" i="2"/>
  <c r="I56" i="2"/>
  <c r="I51" i="2"/>
  <c r="I45" i="2"/>
  <c r="I40" i="2"/>
  <c r="I29" i="2"/>
  <c r="I24" i="2"/>
  <c r="I19" i="2"/>
  <c r="D18" i="2"/>
  <c r="I9" i="2"/>
  <c r="E159" i="2"/>
  <c r="F159" i="2"/>
  <c r="G159" i="2"/>
  <c r="H159" i="2"/>
  <c r="J159" i="2"/>
  <c r="D160" i="2"/>
  <c r="D161" i="2"/>
  <c r="D162" i="2"/>
  <c r="D163" i="2"/>
  <c r="F187" i="2"/>
  <c r="H187" i="2"/>
  <c r="J187" i="2"/>
  <c r="E186" i="2"/>
  <c r="F186" i="2"/>
  <c r="G186" i="2"/>
  <c r="G191" i="2" s="1"/>
  <c r="H186" i="2"/>
  <c r="J186" i="2"/>
  <c r="G76" i="2"/>
  <c r="D76" i="2" s="1"/>
  <c r="D81" i="2"/>
  <c r="G64" i="2"/>
  <c r="E37" i="2"/>
  <c r="F37" i="2"/>
  <c r="G37" i="2"/>
  <c r="E48" i="2"/>
  <c r="F48" i="2"/>
  <c r="G48" i="2"/>
  <c r="E47" i="2"/>
  <c r="F47" i="2"/>
  <c r="J47" i="2"/>
  <c r="G47" i="2"/>
  <c r="E193" i="2"/>
  <c r="F193" i="2"/>
  <c r="G193" i="2"/>
  <c r="H193" i="2"/>
  <c r="J193" i="2"/>
  <c r="G140" i="2"/>
  <c r="H140" i="2"/>
  <c r="H191" i="2" s="1"/>
  <c r="J140" i="2"/>
  <c r="J191" i="2" s="1"/>
  <c r="E139" i="2"/>
  <c r="F139" i="2"/>
  <c r="G139" i="2"/>
  <c r="H139" i="2"/>
  <c r="J139" i="2"/>
  <c r="H141" i="2"/>
  <c r="J141" i="2"/>
  <c r="J78" i="2"/>
  <c r="H78" i="2"/>
  <c r="G78" i="2"/>
  <c r="F78" i="2"/>
  <c r="E78" i="2"/>
  <c r="D78" i="2"/>
  <c r="D153" i="2"/>
  <c r="D152" i="2"/>
  <c r="D151" i="2"/>
  <c r="D150" i="2"/>
  <c r="J149" i="2"/>
  <c r="H149" i="2"/>
  <c r="G149" i="2"/>
  <c r="F149" i="2"/>
  <c r="E149" i="2"/>
  <c r="D149" i="2"/>
  <c r="F192" i="2"/>
  <c r="G141" i="2" l="1"/>
  <c r="G192" i="2"/>
  <c r="D159" i="2"/>
  <c r="G68" i="2"/>
  <c r="E16" i="3" l="1"/>
  <c r="D16" i="3"/>
  <c r="C16" i="3"/>
  <c r="G15" i="3"/>
  <c r="H15" i="3" s="1"/>
  <c r="G36" i="2" l="1"/>
  <c r="F191" i="2"/>
  <c r="F68" i="2" l="1"/>
  <c r="F69" i="2"/>
  <c r="D28" i="2"/>
  <c r="J27" i="2"/>
  <c r="J24" i="2" s="1"/>
  <c r="H27" i="2"/>
  <c r="D27" i="2" s="1"/>
  <c r="D26" i="2"/>
  <c r="D25" i="2"/>
  <c r="H24" i="2"/>
  <c r="G24" i="2"/>
  <c r="F24" i="2"/>
  <c r="E24" i="2"/>
  <c r="D24" i="2" l="1"/>
  <c r="E91" i="2" l="1"/>
  <c r="D91" i="2" s="1"/>
  <c r="E191" i="2"/>
  <c r="D133" i="2"/>
  <c r="J133" i="2"/>
  <c r="H133" i="2"/>
  <c r="G133" i="2"/>
  <c r="F133" i="2"/>
  <c r="E133" i="2"/>
  <c r="E185" i="2"/>
  <c r="F185" i="2"/>
  <c r="G185" i="2"/>
  <c r="H185" i="2"/>
  <c r="H184" i="2" s="1"/>
  <c r="J185" i="2"/>
  <c r="E68" i="2" l="1"/>
  <c r="E69" i="2"/>
  <c r="E36" i="2" l="1"/>
  <c r="J123" i="2" l="1"/>
  <c r="H123" i="2"/>
  <c r="G123" i="2"/>
  <c r="F123" i="2"/>
  <c r="E123" i="2"/>
  <c r="F64" i="2"/>
  <c r="F61" i="2" s="1"/>
  <c r="G61" i="2"/>
  <c r="J64" i="2"/>
  <c r="E64" i="2"/>
  <c r="H61" i="2"/>
  <c r="J61" i="2" l="1"/>
  <c r="D123" i="2"/>
  <c r="H128" i="2" l="1"/>
  <c r="G128" i="2"/>
  <c r="F128" i="2"/>
  <c r="E128" i="2"/>
  <c r="J118" i="2"/>
  <c r="H118" i="2"/>
  <c r="G118" i="2"/>
  <c r="F118" i="2"/>
  <c r="E118" i="2"/>
  <c r="C178" i="2"/>
  <c r="C177" i="2"/>
  <c r="C176" i="2"/>
  <c r="C175" i="2"/>
  <c r="J174" i="2"/>
  <c r="H174" i="2"/>
  <c r="G174" i="2"/>
  <c r="F174" i="2"/>
  <c r="E174" i="2"/>
  <c r="C174" i="2"/>
  <c r="B174" i="2"/>
  <c r="D33" i="2"/>
  <c r="J29" i="2"/>
  <c r="D31" i="2"/>
  <c r="D30" i="2"/>
  <c r="G29" i="2"/>
  <c r="F29" i="2"/>
  <c r="E29" i="2"/>
  <c r="D32" i="2" l="1"/>
  <c r="D174" i="2"/>
  <c r="H29" i="2"/>
  <c r="D128" i="2"/>
  <c r="D118" i="2"/>
  <c r="D29" i="2"/>
  <c r="J192" i="2" l="1"/>
  <c r="B164" i="2"/>
  <c r="E86" i="2"/>
  <c r="D86" i="2" s="1"/>
  <c r="E167" i="2"/>
  <c r="C168" i="2"/>
  <c r="C167" i="2"/>
  <c r="C166" i="2"/>
  <c r="C165" i="2"/>
  <c r="J164" i="2"/>
  <c r="H164" i="2"/>
  <c r="G164" i="2"/>
  <c r="F164" i="2"/>
  <c r="C164" i="2"/>
  <c r="E187" i="2" l="1"/>
  <c r="D167" i="2"/>
  <c r="D141" i="2"/>
  <c r="F190" i="2"/>
  <c r="H192" i="2"/>
  <c r="J190" i="2"/>
  <c r="G190" i="2"/>
  <c r="E190" i="2"/>
  <c r="H190" i="2"/>
  <c r="D164" i="2"/>
  <c r="E164" i="2"/>
  <c r="E192" i="2" l="1"/>
  <c r="E197" i="2" s="1"/>
  <c r="D158" i="2"/>
  <c r="D157" i="2"/>
  <c r="D156" i="2"/>
  <c r="D155" i="2"/>
  <c r="J154" i="2"/>
  <c r="H154" i="2"/>
  <c r="G154" i="2"/>
  <c r="F154" i="2"/>
  <c r="E154" i="2"/>
  <c r="E196" i="2" l="1"/>
  <c r="D154" i="2"/>
  <c r="D97" i="2"/>
  <c r="D96" i="2"/>
  <c r="D95" i="2"/>
  <c r="D94" i="2"/>
  <c r="J93" i="2"/>
  <c r="H93" i="2"/>
  <c r="G93" i="2"/>
  <c r="F93" i="2"/>
  <c r="E93" i="2"/>
  <c r="D93" i="2" l="1"/>
  <c r="G14" i="2" l="1"/>
  <c r="F14" i="2"/>
  <c r="E14" i="2"/>
  <c r="C87" i="2" l="1"/>
  <c r="C86" i="2"/>
  <c r="C85" i="2"/>
  <c r="C84" i="2"/>
  <c r="J83" i="2"/>
  <c r="H83" i="2"/>
  <c r="G83" i="2"/>
  <c r="F83" i="2"/>
  <c r="C83" i="2"/>
  <c r="D83" i="2" l="1"/>
  <c r="E83" i="2"/>
  <c r="C173" i="2"/>
  <c r="C172" i="2"/>
  <c r="C171" i="2"/>
  <c r="C170" i="2"/>
  <c r="J169" i="2"/>
  <c r="H169" i="2"/>
  <c r="G169" i="2"/>
  <c r="F169" i="2"/>
  <c r="E169" i="2"/>
  <c r="C169" i="2"/>
  <c r="B169" i="2"/>
  <c r="D169" i="2" l="1"/>
  <c r="E73" i="2" l="1"/>
  <c r="F73" i="2"/>
  <c r="G73" i="2"/>
  <c r="H73" i="2"/>
  <c r="J73" i="2"/>
  <c r="E70" i="2"/>
  <c r="F70" i="2"/>
  <c r="G70" i="2"/>
  <c r="H70" i="2"/>
  <c r="J70" i="2"/>
  <c r="D44" i="2"/>
  <c r="E40" i="2"/>
  <c r="D15" i="2"/>
  <c r="D146" i="2" l="1"/>
  <c r="D73" i="2"/>
  <c r="G189" i="2"/>
  <c r="H189" i="2"/>
  <c r="J189" i="2"/>
  <c r="E67" i="2"/>
  <c r="F67" i="2"/>
  <c r="G67" i="2"/>
  <c r="H67" i="2"/>
  <c r="J67" i="2"/>
  <c r="H68" i="2"/>
  <c r="J68" i="2"/>
  <c r="E35" i="2"/>
  <c r="F35" i="2"/>
  <c r="G35" i="2"/>
  <c r="H35" i="2"/>
  <c r="J35" i="2"/>
  <c r="H36" i="2"/>
  <c r="J36" i="2"/>
  <c r="E113" i="2"/>
  <c r="F113" i="2"/>
  <c r="G113" i="2"/>
  <c r="H113" i="2"/>
  <c r="J113" i="2"/>
  <c r="G197" i="2" l="1"/>
  <c r="D113" i="2"/>
  <c r="D13" i="2" l="1"/>
  <c r="J12" i="2"/>
  <c r="H12" i="2"/>
  <c r="F36" i="2"/>
  <c r="D10" i="2"/>
  <c r="G9" i="2"/>
  <c r="E19" i="2"/>
  <c r="D23" i="2"/>
  <c r="D21" i="2"/>
  <c r="D20" i="2"/>
  <c r="G19" i="2"/>
  <c r="F19" i="2"/>
  <c r="H9" i="2" l="1"/>
  <c r="H37" i="2"/>
  <c r="H69" i="2" s="1"/>
  <c r="J9" i="2"/>
  <c r="J37" i="2"/>
  <c r="J69" i="2" s="1"/>
  <c r="J19" i="2"/>
  <c r="G196" i="2"/>
  <c r="F196" i="2"/>
  <c r="D22" i="2"/>
  <c r="D19" i="2" s="1"/>
  <c r="F9" i="2"/>
  <c r="D11" i="2"/>
  <c r="E9" i="2"/>
  <c r="D12" i="2" l="1"/>
  <c r="D9" i="2" s="1"/>
  <c r="J43" i="2"/>
  <c r="J48" i="2" s="1"/>
  <c r="H43" i="2"/>
  <c r="H48" i="2" s="1"/>
  <c r="H138" i="2" l="1"/>
  <c r="J138" i="2"/>
  <c r="D139" i="2"/>
  <c r="D142" i="2"/>
  <c r="F184" i="2"/>
  <c r="G184" i="2"/>
  <c r="J184" i="2"/>
  <c r="D188" i="2"/>
  <c r="D186" i="2"/>
  <c r="D185" i="2"/>
  <c r="G138" i="2" l="1"/>
  <c r="D140" i="2"/>
  <c r="F138" i="2"/>
  <c r="D187" i="2"/>
  <c r="E184" i="2"/>
  <c r="D184" i="2" s="1"/>
  <c r="L186" i="2"/>
  <c r="E61" i="2"/>
  <c r="D65" i="2"/>
  <c r="D63" i="2"/>
  <c r="D62" i="2"/>
  <c r="D49" i="2"/>
  <c r="D48" i="2"/>
  <c r="D47" i="2"/>
  <c r="D46" i="2"/>
  <c r="J45" i="2"/>
  <c r="H45" i="2"/>
  <c r="G45" i="2"/>
  <c r="F45" i="2"/>
  <c r="E45" i="2"/>
  <c r="D38" i="2"/>
  <c r="D35" i="2" l="1"/>
  <c r="D45" i="2"/>
  <c r="E34" i="2"/>
  <c r="E138" i="2"/>
  <c r="G34" i="2" l="1"/>
  <c r="F34" i="2" l="1"/>
  <c r="D36" i="2"/>
  <c r="D138" i="2" l="1"/>
  <c r="L140" i="2"/>
  <c r="D64" i="2"/>
  <c r="D61" i="2"/>
  <c r="E88" i="2" l="1"/>
  <c r="E98" i="2"/>
  <c r="E103" i="2"/>
  <c r="E108" i="2"/>
  <c r="D192" i="2" l="1"/>
  <c r="F197" i="2"/>
  <c r="D191" i="2" l="1"/>
  <c r="J196" i="2" l="1"/>
  <c r="H196" i="2"/>
  <c r="D196" i="2" s="1"/>
  <c r="D43" i="2"/>
  <c r="D102" i="2"/>
  <c r="D101" i="2"/>
  <c r="D100" i="2"/>
  <c r="D99" i="2"/>
  <c r="J98" i="2"/>
  <c r="H98" i="2"/>
  <c r="G98" i="2"/>
  <c r="F98" i="2"/>
  <c r="H197" i="2" l="1"/>
  <c r="J197" i="2"/>
  <c r="J34" i="2"/>
  <c r="H195" i="2"/>
  <c r="F195" i="2"/>
  <c r="J195" i="2"/>
  <c r="G195" i="2"/>
  <c r="E195" i="2"/>
  <c r="D195" i="2" s="1"/>
  <c r="D68" i="2"/>
  <c r="D70" i="2"/>
  <c r="D190" i="2"/>
  <c r="F66" i="2"/>
  <c r="D67" i="2"/>
  <c r="D98" i="2"/>
  <c r="D182" i="2"/>
  <c r="D197" i="2" l="1"/>
  <c r="D194" i="2" s="1"/>
  <c r="H34" i="2"/>
  <c r="D37" i="2"/>
  <c r="D34" i="2" s="1"/>
  <c r="D69" i="2"/>
  <c r="D66" i="2" s="1"/>
  <c r="J198" i="2"/>
  <c r="J194" i="2" s="1"/>
  <c r="H198" i="2"/>
  <c r="H194" i="2" s="1"/>
  <c r="G198" i="2"/>
  <c r="G194" i="2" s="1"/>
  <c r="F198" i="2"/>
  <c r="F194" i="2" s="1"/>
  <c r="E198" i="2"/>
  <c r="H179" i="2"/>
  <c r="J179" i="2"/>
  <c r="D104" i="2"/>
  <c r="D105" i="2"/>
  <c r="D106" i="2"/>
  <c r="D107" i="2"/>
  <c r="D109" i="2"/>
  <c r="D110" i="2"/>
  <c r="D111" i="2"/>
  <c r="D112" i="2"/>
  <c r="G103" i="2"/>
  <c r="H103" i="2"/>
  <c r="J103" i="2"/>
  <c r="G108" i="2"/>
  <c r="H108" i="2"/>
  <c r="J108" i="2"/>
  <c r="D90" i="2"/>
  <c r="D92" i="2"/>
  <c r="D89" i="2"/>
  <c r="H88" i="2"/>
  <c r="J88" i="2"/>
  <c r="D147" i="2"/>
  <c r="D148" i="2"/>
  <c r="D145" i="2"/>
  <c r="H144" i="2"/>
  <c r="J144" i="2"/>
  <c r="E66" i="2"/>
  <c r="J66" i="2"/>
  <c r="D57" i="2"/>
  <c r="D58" i="2"/>
  <c r="D59" i="2"/>
  <c r="D60" i="2"/>
  <c r="H56" i="2"/>
  <c r="J56" i="2"/>
  <c r="D52" i="2"/>
  <c r="D53" i="2"/>
  <c r="D54" i="2"/>
  <c r="D55" i="2"/>
  <c r="H51" i="2"/>
  <c r="J51" i="2"/>
  <c r="D16" i="2"/>
  <c r="D17" i="2"/>
  <c r="D42" i="2"/>
  <c r="D41" i="2"/>
  <c r="H40" i="2"/>
  <c r="J40" i="2"/>
  <c r="E194" i="2" l="1"/>
  <c r="D193" i="2"/>
  <c r="D144" i="2"/>
  <c r="H66" i="2"/>
  <c r="G179" i="2"/>
  <c r="G88" i="2"/>
  <c r="G144" i="2"/>
  <c r="G56" i="2"/>
  <c r="G51" i="2"/>
  <c r="D40" i="2"/>
  <c r="G40" i="2"/>
  <c r="D198" i="2" l="1"/>
  <c r="G66" i="2"/>
  <c r="F108" i="2" l="1"/>
  <c r="F103" i="2"/>
  <c r="D108" i="2" l="1"/>
  <c r="D103" i="2"/>
  <c r="E56" i="2"/>
  <c r="F56" i="2"/>
  <c r="D56" i="2" l="1"/>
  <c r="E51" i="2" l="1"/>
  <c r="F51" i="2"/>
  <c r="F40" i="2"/>
  <c r="D51" i="2" l="1"/>
  <c r="F88" i="2" l="1"/>
  <c r="D88" i="2" s="1"/>
  <c r="D183" i="2" l="1"/>
  <c r="D181" i="2"/>
  <c r="D180" i="2"/>
  <c r="F179" i="2" l="1"/>
  <c r="E179" i="2"/>
  <c r="D179" i="2" l="1"/>
  <c r="E144" i="2"/>
  <c r="F144" i="2"/>
  <c r="D14" i="2" l="1"/>
  <c r="E189" i="2"/>
  <c r="F189" i="2"/>
  <c r="D189" i="2" l="1"/>
</calcChain>
</file>

<file path=xl/sharedStrings.xml><?xml version="1.0" encoding="utf-8"?>
<sst xmlns="http://schemas.openxmlformats.org/spreadsheetml/2006/main" count="343" uniqueCount="134">
  <si>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</si>
  <si>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</si>
  <si>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</si>
  <si>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</si>
  <si>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</si>
  <si>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</si>
  <si>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</si>
  <si>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</si>
  <si>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</si>
  <si>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Всего по подпрограмме № 1</t>
  </si>
  <si>
    <t>Всего по подпрограмме № 2</t>
  </si>
  <si>
    <t>Качественное содержание муниципального жилищного фонда</t>
  </si>
  <si>
    <t>Повышение энергетической эффективности объектов коммунальной сферы</t>
  </si>
  <si>
    <t>2022 год</t>
  </si>
  <si>
    <t>2023 год</t>
  </si>
  <si>
    <t xml:space="preserve"> </t>
  </si>
  <si>
    <t>3.2. Содержание общественных колодцев в с. Ильинско-Подомское по ул. Госпитальная и ул. Октябрьская</t>
  </si>
  <si>
    <t>2024 год</t>
  </si>
  <si>
    <t>2025 год</t>
  </si>
  <si>
    <t>2026 год</t>
  </si>
  <si>
    <t>Повышение уровня обеспечения населения с. Ильинско-Подомского питьевой водой</t>
  </si>
  <si>
    <t xml:space="preserve">ПЕРЕЧЕНЬ МЕРОПРИЯТИЙ
муниципальной программы Вилегодского муниципального округа Архангельской области
«Развитие жилищно-коммунального хозяйства в Вилегодском муниципальном округе»
</t>
  </si>
  <si>
    <t>Подпрограмма № 1 «Муниципальный жилищный фонд»</t>
  </si>
  <si>
    <t>Подпрограмма № 2 «Энергосбережение и повышение энергетической эффективности»</t>
  </si>
  <si>
    <t>Итого, в том числе</t>
  </si>
  <si>
    <t>Целевое распределение финансирования</t>
  </si>
  <si>
    <t xml:space="preserve">Администрация Вилегодского муниципального округа </t>
  </si>
  <si>
    <t>Всего по Задаче № 1 подпрограммы № 1</t>
  </si>
  <si>
    <t>Всего по Задаче № 2 подпрограммы № 1</t>
  </si>
  <si>
    <t xml:space="preserve">Управление инфраструктурного развития Администрации Вилегодского муниципального округа </t>
  </si>
  <si>
    <t>Всего по Задаче № 2 подпрограммы № 2</t>
  </si>
  <si>
    <t>Всего по Задаче № 1 подпрограммы № 2</t>
  </si>
  <si>
    <t>Итого по муниципальной программе</t>
  </si>
  <si>
    <t xml:space="preserve">Территориальные органы администрации Вилегодского муниципального округа </t>
  </si>
  <si>
    <t>Всего по  Задаче № 3 подпрограммы №1</t>
  </si>
  <si>
    <t>Задача № 1 - Проведение капитального ремонта квартир и домов, находящихся в муниципальной собственности</t>
  </si>
  <si>
    <t>Задача №1 - Реализация комплекса энергосберегающих мероприятий и мероприятий по повышению энергетической эффективности систем жилищно-коммунальной  инфраструктуры</t>
  </si>
  <si>
    <t>1.1 Проведение капитального ремонта муниципального жилищного фонда</t>
  </si>
  <si>
    <t>Администрация Вилегодского муниципального округа</t>
  </si>
  <si>
    <t xml:space="preserve"> Управление ФЭДиИО  администрации Вилегодского муниципального окурга</t>
  </si>
  <si>
    <t>Задача № 2 - Финансовая поддержка на содержание муниципального жилищного фонда в зоне ответственности территориальных органов Администрации Вилегодского муниципального округа</t>
  </si>
  <si>
    <t>Территориальные органы администрации Вилегодского муниципального округа</t>
  </si>
  <si>
    <t xml:space="preserve">Задача № 3 - Обеспечение бесперебойного водоснабжения </t>
  </si>
  <si>
    <t xml:space="preserve">Администрация Вилегодского муниципального округа  </t>
  </si>
  <si>
    <t xml:space="preserve">Повышение энергетической эффективности  котельных </t>
  </si>
  <si>
    <t>2.1.  Проведение капитального ремонта муниципального жилищного фонда</t>
  </si>
  <si>
    <t>1.3 Оплата взносов за капремонт</t>
  </si>
  <si>
    <t xml:space="preserve">1.2. Оплата вознаграждения за сбор найма </t>
  </si>
  <si>
    <t>Администрация Вилегодского муниципального округа  а</t>
  </si>
  <si>
    <t>Администрация Вилегодского мунципального округа</t>
  </si>
  <si>
    <t>Задача № 2 - Финансовая поддержка на проведение капитального ремонта, реконструкции, модернизации коммунальных систем в зоне ответственности  территориальных отделов</t>
  </si>
  <si>
    <t xml:space="preserve">1.1. Подготовка отопительной системы к новому отопительному периоду образовательных учреждений. </t>
  </si>
  <si>
    <t>1.7 Строительство водоочистных сооружений в питьевых целях в с. Ильинско-Подомское</t>
  </si>
  <si>
    <t>1.8. Проведение авторского надзора по строительству водоочистных сооружений в питьевых целях в с. Ильинско-Подомское</t>
  </si>
  <si>
    <t xml:space="preserve">2.2 Капитальный ремонт канализационных очистных сооружений с. Вилегодск   </t>
  </si>
  <si>
    <t>1.9 Устройство квартальных водопроводных сетей сообщением "Станция ВОС-потребители скв. Колхозая, "ул. Полевая- ул. СХТ", Станция ВОС-потребители скв. Советсеая 1"</t>
  </si>
  <si>
    <t>1.10 Работы по поддержанию санитарного состояния общественного туалета</t>
  </si>
  <si>
    <t xml:space="preserve">Ожидаемые конечные результаты реализации мероприятий
</t>
  </si>
  <si>
    <t>1.12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</si>
  <si>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1.13 Актуализация схемы водоснабжения и водоотведения</t>
  </si>
  <si>
    <t xml:space="preserve">Устроены водопроводные сети  длиной 2 км </t>
  </si>
  <si>
    <t>Отремонтированы 120 метров тепловых сетей</t>
  </si>
  <si>
    <t xml:space="preserve">Поддержание санитарно-эпидемилогического  состояния общественного туалета </t>
  </si>
  <si>
    <t xml:space="preserve"> Управление ФЭДиИО, территориальные органы администрации Вилегодского муниципального окурга</t>
  </si>
  <si>
    <t>Приобретен резервный источник на котельную "Гараж" в с. Ильинско-Подомское</t>
  </si>
  <si>
    <t xml:space="preserve">Вознаграждение осуществлено </t>
  </si>
  <si>
    <t>3.1 Предоставление субсидий юридическим лицам и индивидуальным предпринимателям на обеспечение населения питьевой водой</t>
  </si>
  <si>
    <t>Введены в эксплуатацию водоочистные сооружения</t>
  </si>
  <si>
    <t>Проведены контрольные мероприятия по обекту</t>
  </si>
  <si>
    <t>Схема приведина в соответствие в  2022 году</t>
  </si>
  <si>
    <t xml:space="preserve">Произведен капитальный ремонт канализационных очистных сооружений в с. Вилегодск </t>
  </si>
  <si>
    <t>Проведена оплата взносов по муниципальному имуществу</t>
  </si>
  <si>
    <t>Оплата по судебным актам произведена</t>
  </si>
  <si>
    <t>1.11 Ремонт тепловых сетей  в с.Ильинско-Подомское</t>
  </si>
  <si>
    <t xml:space="preserve">1.4 Исполнение судебных актов </t>
  </si>
  <si>
    <t>Территориальные органы  администрации Вилегодского муниципального окурга</t>
  </si>
  <si>
    <t>1.5 Оплата взносов за капремонт</t>
  </si>
  <si>
    <t>Приложение № 1
к муниципальной программе                                              Вилегодского муниципального округа                       Архангельской области                                                                                                         «Развитие жилищно-коммунального хозяйства Вилегодского муниципального округа»</t>
  </si>
  <si>
    <t>ПЕРЕЧЕНЬ
целевых показателей муниципальной программы 
Вилегодского муниципального округа Архангельской области
«Развитие жилищно-коммунального хозяйства в Вилегодском муниципальном округе»</t>
  </si>
  <si>
    <t>Ответственный исполнитель - Управление инфраструктурного развития Администрации Вилегодского муниципального округа</t>
  </si>
  <si>
    <t>Наименование целевого показателя</t>
  </si>
  <si>
    <t>Единица измерения</t>
  </si>
  <si>
    <t>Значения целевых показателей</t>
  </si>
  <si>
    <t>Муниципальная программа «Развитие жилищно-коммунального хозяйства в Вилегодском муниципальном округе»</t>
  </si>
  <si>
    <t>1.1. Количество многоквартирных домов, в которых проведен капитальный ремонт</t>
  </si>
  <si>
    <t>ед.</t>
  </si>
  <si>
    <t xml:space="preserve">2.1. Количество построенных водоочистных сооружений </t>
  </si>
  <si>
    <t>2.2. Количество отремонтированных котельных</t>
  </si>
  <si>
    <t>2.3 Доля отремонтированных котельных в общем количестве котельных Вилегодского муниципального округа</t>
  </si>
  <si>
    <t>%</t>
  </si>
  <si>
    <t>2.4.  Количество замененных сетей водопровода</t>
  </si>
  <si>
    <t xml:space="preserve">м. </t>
  </si>
  <si>
    <t>2.5 Доля отремонтированных сетей водопровода в общем количестве сетей водопровода Вилегодского муниципального округа</t>
  </si>
  <si>
    <t>2.6 Количество замененных сетей канализации</t>
  </si>
  <si>
    <t>м.</t>
  </si>
  <si>
    <t xml:space="preserve">Порядок расчета и источники информации  о значениях целевых показателей муниципальной программы </t>
  </si>
  <si>
    <t xml:space="preserve">Наименование целевых показателей муниципальной программы </t>
  </si>
  <si>
    <t>Еденица измерения</t>
  </si>
  <si>
    <t>Порядок расчета</t>
  </si>
  <si>
    <t>Источники информации</t>
  </si>
  <si>
    <t>1.1 Количество многоквартирных домов, в которых проведен капитальный ремонт</t>
  </si>
  <si>
    <t>фактическое количество отремонтированных МКД</t>
  </si>
  <si>
    <t xml:space="preserve">данные, предоставляются Управлением инфраструктурного развития </t>
  </si>
  <si>
    <t xml:space="preserve">2.1 Количество построенных водоочистных сооружений </t>
  </si>
  <si>
    <t>фактическое количество построенных водоочистных сооружений</t>
  </si>
  <si>
    <t>2.2 Количество отремонтированных котельных</t>
  </si>
  <si>
    <t>фактическое количество отремонтированных котельных</t>
  </si>
  <si>
    <t>количество отремонтированных котельных/общее количество котельных*100</t>
  </si>
  <si>
    <t>2.4 Количество замененных сетей водопровода</t>
  </si>
  <si>
    <t>км.</t>
  </si>
  <si>
    <t>фактическое количество замененный сетей водопровода</t>
  </si>
  <si>
    <t>количество замененных сетей водопровода / общее количество сетей водопровода*100</t>
  </si>
  <si>
    <t>фактическое количество замененный сетей канализации</t>
  </si>
  <si>
    <t xml:space="preserve">2.4 Капитальный ремонт канализационных очистных сооружений с. Слобода   </t>
  </si>
  <si>
    <t>2.5 Приобретение и поставку водогрейного котла КВр-0,3 в котельную д. Быково</t>
  </si>
  <si>
    <t xml:space="preserve">2.6 Приобретение и поставка водогрейного котла  в котельную "Центральная"с. Никольск; </t>
  </si>
  <si>
    <t xml:space="preserve">2.7 Капитальный ремонт тепловых сетей в п. Сорово </t>
  </si>
  <si>
    <t>2.8 Проведение капитального ремонта, реконструкции, модернизации коммунальных систем</t>
  </si>
  <si>
    <t>2.3 Разработка зон санитарной охраны</t>
  </si>
  <si>
    <t>Готовые проекты зон санитарной охраны</t>
  </si>
  <si>
    <t>1.2 Исполнение судебного решения</t>
  </si>
  <si>
    <t>1.3 Установка узлов учета на котельные расположенные в с. Павловске, в д. Быково, в с. Вилегодске.</t>
  </si>
  <si>
    <t>1.4Проведение капитального ремонта, реконструкции, модернизации коммунальных систем</t>
  </si>
  <si>
    <t>1.5Капитальный ремонт коммунального хозяйства</t>
  </si>
  <si>
    <t>1.6 Оплата электроэнергии  канализационных сооружений</t>
  </si>
  <si>
    <t xml:space="preserve"> Произведен текущий ремонт сетей водопровода в с.Павловск, д.Быково, с. Никольск, с.Вилегодск</t>
  </si>
  <si>
    <t>2027 год</t>
  </si>
  <si>
    <t>Приложение № 2
к муниципальной программе                                                                      Вилегодского муниципального округа                                                       Архангельской области                                                                                             «Содержание мест захоронения и организация ритуальных услуг                                                                                                                            в Вилегодском муниципальном округе»</t>
  </si>
  <si>
    <t xml:space="preserve">
2022 год</t>
  </si>
  <si>
    <t xml:space="preserve"> 2023 год</t>
  </si>
  <si>
    <t>Приложение №1 к постановлению Администрации Вилегодского муниципального округа Архангельской области № 50-мп от 02.11.2024</t>
  </si>
  <si>
    <t>Управление образования и культуры Территориальные органы администрации Вилегодского муниципального округа</t>
  </si>
  <si>
    <t>2.1 Ремонт сетей водопровода и ремонт тепловых сетей (с.Павловск, д.Быково, п.Кивер, с.Вилегодск)</t>
  </si>
  <si>
    <t>Приложение №1 к постановлению Администрации Вилегодского муниципального округа Архангельской области № __-мп от __.__.2025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</si>
</sst>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"/>
    <numFmt numFmtId="166" formatCode="#,##0.0"/>
    <numFmt numFmtId="167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92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2" fontId="4" fillId="0" borderId="0" xfId="0" applyNumberFormat="1" applyFont="1"/>
    <xf numFmtId="2" fontId="4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2" fontId="4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9" fillId="2" borderId="0" xfId="1" applyFont="1" applyFill="1" applyAlignment="1">
      <alignment horizontal="center"/>
    </xf>
    <xf numFmtId="2" fontId="4" fillId="2" borderId="1" xfId="0" applyNumberFormat="1" applyFont="1" applyFill="1" applyBorder="1" applyAlignment="1">
      <alignment horizontal="center" vertical="center" wrapText="1"/>
    </xf>
    <xf numFmtId="14" fontId="9" fillId="2" borderId="0" xfId="1" applyNumberFormat="1" applyFont="1" applyFill="1" applyAlignment="1">
      <alignment horizontal="center"/>
    </xf>
    <xf numFmtId="0" fontId="9" fillId="2" borderId="0" xfId="1" applyFont="1" applyFill="1"/>
    <xf numFmtId="1" fontId="4" fillId="2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9" fillId="2" borderId="0" xfId="1" applyNumberFormat="1" applyFont="1" applyFill="1" applyAlignment="1">
      <alignment horizontal="center"/>
    </xf>
    <xf numFmtId="1" fontId="9" fillId="2" borderId="0" xfId="1" applyNumberFormat="1" applyFont="1" applyFill="1"/>
    <xf numFmtId="2" fontId="6" fillId="2" borderId="1" xfId="0" applyNumberFormat="1" applyFont="1" applyFill="1" applyBorder="1" applyAlignment="1">
      <alignment horizontal="center" vertical="center" wrapText="1"/>
    </xf>
    <xf numFmtId="165" fontId="10" fillId="2" borderId="0" xfId="1" applyNumberFormat="1" applyFont="1" applyFill="1" applyAlignment="1">
      <alignment horizontal="center" vertical="top"/>
    </xf>
    <xf numFmtId="164" fontId="10" fillId="2" borderId="0" xfId="1" applyNumberFormat="1" applyFont="1" applyFill="1" applyAlignment="1">
      <alignment horizontal="center" vertical="top"/>
    </xf>
    <xf numFmtId="0" fontId="10" fillId="2" borderId="0" xfId="1" applyFont="1" applyFill="1"/>
    <xf numFmtId="0" fontId="11" fillId="2" borderId="0" xfId="1" applyFont="1" applyFill="1"/>
    <xf numFmtId="2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4" fillId="2" borderId="7" xfId="0" applyNumberFormat="1" applyFont="1" applyFill="1" applyBorder="1" applyAlignment="1">
      <alignment horizontal="center" vertical="center" wrapText="1"/>
    </xf>
    <xf numFmtId="2" fontId="14" fillId="2" borderId="10" xfId="0" applyNumberFormat="1" applyFont="1" applyFill="1" applyBorder="1" applyAlignment="1">
      <alignment horizontal="center" vertical="center" wrapText="1"/>
    </xf>
    <xf numFmtId="2" fontId="14" fillId="2" borderId="12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zoomScaleNormal="100" workbookViewId="0">
      <selection activeCell="D1" sqref="D1:H1"/>
    </sheetView>
  </sheetViews>
  <sheetFormatPr defaultColWidth="9.140625" defaultRowHeight="15.75" x14ac:dyDescent="0.25"/>
  <cols>
    <col min="1" max="1" width="66.5703125" style="1" customWidth="1"/>
    <col min="2" max="2" width="12.5703125" style="1" customWidth="1"/>
    <col min="3" max="3" width="16" style="1" customWidth="1"/>
    <col min="4" max="4" width="17.28515625" style="1" customWidth="1"/>
    <col min="5" max="5" width="10.140625" style="1" customWidth="1"/>
    <col min="6" max="6" width="10.42578125" style="1" customWidth="1"/>
    <col min="7" max="7" width="9.7109375" style="1" customWidth="1"/>
    <col min="8" max="8" width="9.5703125" style="1" customWidth="1"/>
    <col min="9" max="9" width="12.85546875" style="1" customWidth="1"/>
    <col min="10" max="10" width="13.140625" style="1" bestFit="1" customWidth="1"/>
    <col min="11" max="16384" width="9.140625" style="1"/>
  </cols>
  <sheetData>
    <row r="1" spans="1:11" s="19" customFormat="1" ht="53.25" customHeight="1" x14ac:dyDescent="0.25">
      <c r="D1" s="33" t="s">
        <v>130</v>
      </c>
      <c r="E1" s="34"/>
      <c r="F1" s="34"/>
      <c r="G1" s="34"/>
      <c r="H1" s="34"/>
      <c r="I1" s="20"/>
      <c r="J1" s="20"/>
      <c r="K1" s="20"/>
    </row>
    <row r="2" spans="1:11" ht="93.75" customHeight="1" x14ac:dyDescent="0.25">
      <c r="D2" s="35" t="s">
        <v>77</v>
      </c>
      <c r="E2" s="36"/>
      <c r="F2" s="36"/>
      <c r="G2" s="36"/>
      <c r="H2" s="36"/>
      <c r="I2" s="2"/>
      <c r="J2" s="2"/>
    </row>
    <row r="3" spans="1:11" x14ac:dyDescent="0.25">
      <c r="A3" s="37" t="s">
        <v>78</v>
      </c>
      <c r="B3" s="38"/>
      <c r="C3" s="38"/>
      <c r="D3" s="38"/>
      <c r="E3" s="38"/>
      <c r="F3" s="38"/>
      <c r="G3" s="38"/>
      <c r="H3" s="38"/>
      <c r="I3" s="3"/>
    </row>
    <row r="4" spans="1:11" x14ac:dyDescent="0.25">
      <c r="A4" s="39" t="s">
        <v>79</v>
      </c>
      <c r="B4" s="40"/>
      <c r="C4" s="40"/>
      <c r="D4" s="40"/>
      <c r="E4" s="40"/>
      <c r="F4" s="40"/>
      <c r="G4" s="40"/>
      <c r="H4" s="40"/>
      <c r="I4" s="4"/>
      <c r="J4" s="4"/>
    </row>
    <row r="5" spans="1:11" s="6" customFormat="1" ht="15" x14ac:dyDescent="0.25">
      <c r="A5" s="41" t="s">
        <v>80</v>
      </c>
      <c r="B5" s="41" t="s">
        <v>81</v>
      </c>
      <c r="C5" s="41" t="s">
        <v>82</v>
      </c>
      <c r="D5" s="24"/>
      <c r="E5" s="24"/>
      <c r="F5" s="24"/>
      <c r="G5" s="24"/>
      <c r="H5" s="24"/>
      <c r="I5" s="5"/>
      <c r="J5" s="5"/>
    </row>
    <row r="6" spans="1:11" s="6" customFormat="1" ht="30" x14ac:dyDescent="0.25">
      <c r="A6" s="41"/>
      <c r="B6" s="41"/>
      <c r="C6" s="7" t="s">
        <v>128</v>
      </c>
      <c r="D6" s="7" t="s">
        <v>129</v>
      </c>
      <c r="E6" s="7" t="s">
        <v>17</v>
      </c>
      <c r="F6" s="7" t="s">
        <v>18</v>
      </c>
      <c r="G6" s="7" t="s">
        <v>19</v>
      </c>
      <c r="H6" s="7" t="s">
        <v>126</v>
      </c>
      <c r="I6" s="5"/>
      <c r="J6" s="5"/>
    </row>
    <row r="7" spans="1:11" s="6" customFormat="1" ht="15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</row>
    <row r="8" spans="1:11" s="6" customFormat="1" ht="15" x14ac:dyDescent="0.25">
      <c r="A8" s="21" t="s">
        <v>83</v>
      </c>
      <c r="B8" s="27"/>
      <c r="C8" s="27"/>
      <c r="D8" s="27"/>
      <c r="E8" s="27"/>
      <c r="F8" s="27"/>
      <c r="G8" s="27"/>
      <c r="H8" s="25"/>
    </row>
    <row r="9" spans="1:11" s="6" customFormat="1" ht="15" x14ac:dyDescent="0.25">
      <c r="A9" s="28" t="s">
        <v>22</v>
      </c>
      <c r="B9" s="24"/>
      <c r="C9" s="24"/>
      <c r="D9" s="24"/>
      <c r="E9" s="24"/>
      <c r="F9" s="24"/>
      <c r="G9" s="24"/>
      <c r="H9" s="24"/>
      <c r="I9" s="5"/>
      <c r="J9" s="5"/>
    </row>
    <row r="10" spans="1:11" s="10" customFormat="1" ht="30" x14ac:dyDescent="0.25">
      <c r="A10" s="8" t="s">
        <v>84</v>
      </c>
      <c r="B10" s="9" t="s">
        <v>85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1:11" s="10" customFormat="1" ht="15" x14ac:dyDescent="0.25">
      <c r="A11" s="29" t="s">
        <v>23</v>
      </c>
      <c r="B11" s="30"/>
      <c r="C11" s="30"/>
      <c r="D11" s="30"/>
      <c r="E11" s="30"/>
      <c r="F11" s="30"/>
      <c r="G11" s="30"/>
      <c r="H11" s="30"/>
      <c r="I11" s="11"/>
      <c r="J11" s="11"/>
    </row>
    <row r="12" spans="1:11" s="10" customFormat="1" ht="15" x14ac:dyDescent="0.25">
      <c r="A12" s="8" t="s">
        <v>86</v>
      </c>
      <c r="B12" s="9" t="s">
        <v>85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1:11" s="10" customFormat="1" ht="15" x14ac:dyDescent="0.25">
      <c r="A13" s="8" t="s">
        <v>87</v>
      </c>
      <c r="B13" s="9" t="s">
        <v>85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</row>
    <row r="14" spans="1:11" s="10" customFormat="1" ht="30" x14ac:dyDescent="0.25">
      <c r="A14" s="8" t="s">
        <v>88</v>
      </c>
      <c r="B14" s="9" t="s">
        <v>89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</row>
    <row r="15" spans="1:11" s="10" customFormat="1" ht="15" x14ac:dyDescent="0.25">
      <c r="A15" s="8" t="s">
        <v>90</v>
      </c>
      <c r="B15" s="9" t="s">
        <v>91</v>
      </c>
      <c r="C15" s="9">
        <v>0.5</v>
      </c>
      <c r="D15" s="9">
        <v>3</v>
      </c>
      <c r="E15" s="9">
        <v>0</v>
      </c>
      <c r="F15" s="9">
        <v>0</v>
      </c>
      <c r="G15" s="9">
        <f t="shared" ref="G15:H15" si="0">F15</f>
        <v>0</v>
      </c>
      <c r="H15" s="9">
        <f t="shared" si="0"/>
        <v>0</v>
      </c>
    </row>
    <row r="16" spans="1:11" s="10" customFormat="1" ht="30" x14ac:dyDescent="0.25">
      <c r="A16" s="8" t="s">
        <v>92</v>
      </c>
      <c r="B16" s="9" t="s">
        <v>89</v>
      </c>
      <c r="C16" s="12">
        <f xml:space="preserve"> 0.5/16*100</f>
        <v>3.125</v>
      </c>
      <c r="D16" s="12">
        <f>3/16*100</f>
        <v>18.75</v>
      </c>
      <c r="E16" s="12">
        <f>3/16*100</f>
        <v>18.75</v>
      </c>
      <c r="F16" s="12">
        <v>0</v>
      </c>
      <c r="G16" s="12">
        <v>0</v>
      </c>
      <c r="H16" s="12">
        <v>0</v>
      </c>
    </row>
    <row r="17" spans="1:10" s="10" customFormat="1" ht="15" x14ac:dyDescent="0.25">
      <c r="A17" s="8" t="s">
        <v>93</v>
      </c>
      <c r="B17" s="9" t="s">
        <v>94</v>
      </c>
      <c r="C17" s="9">
        <v>0</v>
      </c>
      <c r="D17" s="9">
        <v>30</v>
      </c>
      <c r="E17" s="9">
        <v>0</v>
      </c>
      <c r="F17" s="9">
        <v>0</v>
      </c>
      <c r="G17" s="9">
        <v>0</v>
      </c>
      <c r="H17" s="9">
        <v>10</v>
      </c>
    </row>
    <row r="18" spans="1:10" s="10" customFormat="1" ht="15" x14ac:dyDescent="0.25">
      <c r="A18" s="17"/>
      <c r="B18" s="18"/>
      <c r="C18" s="18"/>
      <c r="D18" s="18"/>
      <c r="E18" s="18"/>
      <c r="F18" s="18"/>
      <c r="G18" s="18"/>
      <c r="H18" s="18"/>
    </row>
    <row r="19" spans="1:10" s="10" customFormat="1" ht="15" x14ac:dyDescent="0.25">
      <c r="A19" s="31" t="s">
        <v>95</v>
      </c>
      <c r="B19" s="32"/>
      <c r="C19" s="32"/>
      <c r="D19" s="32"/>
      <c r="E19" s="32"/>
      <c r="F19" s="32"/>
      <c r="G19" s="32"/>
      <c r="H19" s="32"/>
      <c r="I19" s="13"/>
      <c r="J19" s="13"/>
    </row>
    <row r="20" spans="1:10" s="10" customFormat="1" ht="30" x14ac:dyDescent="0.25">
      <c r="A20" s="9" t="s">
        <v>96</v>
      </c>
      <c r="B20" s="9" t="s">
        <v>97</v>
      </c>
      <c r="C20" s="26" t="s">
        <v>98</v>
      </c>
      <c r="D20" s="25"/>
      <c r="E20" s="23" t="s">
        <v>99</v>
      </c>
      <c r="F20" s="23"/>
      <c r="G20" s="23"/>
      <c r="H20" s="24"/>
    </row>
    <row r="21" spans="1:10" s="10" customFormat="1" ht="15" x14ac:dyDescent="0.25">
      <c r="A21" s="9">
        <v>1</v>
      </c>
      <c r="B21" s="14"/>
      <c r="C21" s="26">
        <v>2</v>
      </c>
      <c r="D21" s="25"/>
      <c r="E21" s="23">
        <v>3</v>
      </c>
      <c r="F21" s="24"/>
      <c r="G21" s="24"/>
      <c r="H21" s="24"/>
    </row>
    <row r="22" spans="1:10" s="10" customFormat="1" ht="30" x14ac:dyDescent="0.25">
      <c r="A22" s="8" t="s">
        <v>100</v>
      </c>
      <c r="B22" s="14" t="s">
        <v>85</v>
      </c>
      <c r="C22" s="23" t="s">
        <v>101</v>
      </c>
      <c r="D22" s="24"/>
      <c r="E22" s="23" t="s">
        <v>102</v>
      </c>
      <c r="F22" s="23"/>
      <c r="G22" s="23"/>
      <c r="H22" s="24"/>
    </row>
    <row r="23" spans="1:10" s="6" customFormat="1" ht="15" x14ac:dyDescent="0.25">
      <c r="A23" s="15" t="s">
        <v>103</v>
      </c>
      <c r="B23" s="7" t="s">
        <v>85</v>
      </c>
      <c r="C23" s="21" t="s">
        <v>104</v>
      </c>
      <c r="D23" s="22"/>
      <c r="E23" s="23" t="s">
        <v>102</v>
      </c>
      <c r="F23" s="23"/>
      <c r="G23" s="23"/>
      <c r="H23" s="24"/>
    </row>
    <row r="24" spans="1:10" s="6" customFormat="1" ht="15" x14ac:dyDescent="0.25">
      <c r="A24" s="15" t="s">
        <v>105</v>
      </c>
      <c r="B24" s="7" t="s">
        <v>85</v>
      </c>
      <c r="C24" s="21" t="s">
        <v>106</v>
      </c>
      <c r="D24" s="22"/>
      <c r="E24" s="23" t="s">
        <v>102</v>
      </c>
      <c r="F24" s="23"/>
      <c r="G24" s="23"/>
      <c r="H24" s="24"/>
    </row>
    <row r="25" spans="1:10" s="6" customFormat="1" ht="30" x14ac:dyDescent="0.25">
      <c r="A25" s="8" t="s">
        <v>88</v>
      </c>
      <c r="B25" s="7" t="s">
        <v>89</v>
      </c>
      <c r="C25" s="21" t="s">
        <v>107</v>
      </c>
      <c r="D25" s="25"/>
      <c r="E25" s="23" t="s">
        <v>102</v>
      </c>
      <c r="F25" s="23"/>
      <c r="G25" s="23"/>
      <c r="H25" s="24"/>
    </row>
    <row r="26" spans="1:10" s="6" customFormat="1" ht="15" x14ac:dyDescent="0.25">
      <c r="A26" s="15" t="s">
        <v>108</v>
      </c>
      <c r="B26" s="7" t="s">
        <v>109</v>
      </c>
      <c r="C26" s="21" t="s">
        <v>110</v>
      </c>
      <c r="D26" s="22"/>
      <c r="E26" s="23" t="s">
        <v>102</v>
      </c>
      <c r="F26" s="23"/>
      <c r="G26" s="23"/>
      <c r="H26" s="24"/>
    </row>
    <row r="27" spans="1:10" s="6" customFormat="1" ht="30" x14ac:dyDescent="0.25">
      <c r="A27" s="8" t="s">
        <v>92</v>
      </c>
      <c r="B27" s="9" t="s">
        <v>89</v>
      </c>
      <c r="C27" s="21" t="s">
        <v>111</v>
      </c>
      <c r="D27" s="22"/>
      <c r="E27" s="23" t="s">
        <v>102</v>
      </c>
      <c r="F27" s="23"/>
      <c r="G27" s="23"/>
      <c r="H27" s="24"/>
    </row>
    <row r="28" spans="1:10" s="6" customFormat="1" ht="15" x14ac:dyDescent="0.25">
      <c r="A28" s="16" t="s">
        <v>93</v>
      </c>
      <c r="B28" s="7" t="s">
        <v>94</v>
      </c>
      <c r="C28" s="21" t="s">
        <v>112</v>
      </c>
      <c r="D28" s="22"/>
      <c r="E28" s="23" t="s">
        <v>102</v>
      </c>
      <c r="F28" s="23"/>
      <c r="G28" s="23"/>
      <c r="H28" s="24"/>
    </row>
  </sheetData>
  <mergeCells count="29">
    <mergeCell ref="D1:H1"/>
    <mergeCell ref="D2:H2"/>
    <mergeCell ref="A3:H3"/>
    <mergeCell ref="A4:H4"/>
    <mergeCell ref="A5:A6"/>
    <mergeCell ref="B5:B6"/>
    <mergeCell ref="C5:H5"/>
    <mergeCell ref="A8:H8"/>
    <mergeCell ref="A9:H9"/>
    <mergeCell ref="A11:H11"/>
    <mergeCell ref="A19:H19"/>
    <mergeCell ref="C20:D20"/>
    <mergeCell ref="E20:H20"/>
    <mergeCell ref="C21:D21"/>
    <mergeCell ref="E21:H21"/>
    <mergeCell ref="C22:D22"/>
    <mergeCell ref="E22:H22"/>
    <mergeCell ref="C23:D23"/>
    <mergeCell ref="E23:H23"/>
    <mergeCell ref="C27:D27"/>
    <mergeCell ref="E27:H27"/>
    <mergeCell ref="C28:D28"/>
    <mergeCell ref="E28:H28"/>
    <mergeCell ref="C24:D24"/>
    <mergeCell ref="E24:H24"/>
    <mergeCell ref="C25:D25"/>
    <mergeCell ref="E25:H25"/>
    <mergeCell ref="C26:D26"/>
    <mergeCell ref="E26:H26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B213"/>
  <sheetViews>
    <sheetView tabSelected="1" view="pageBreakPreview" topLeftCell="A181" zoomScale="91" zoomScaleNormal="91" zoomScaleSheetLayoutView="91" workbookViewId="0">
      <selection activeCell="D1" sqref="D1"/>
    </sheetView>
  </sheetViews>
  <sheetFormatPr defaultColWidth="9.140625" defaultRowHeight="15.75" x14ac:dyDescent="0.25"/>
  <cols>
    <col min="1" max="1" width="23.140625" style="20" customWidth="1"/>
    <col min="2" max="2" width="21.7109375" style="20" customWidth="1"/>
    <col min="3" max="3" width="17.7109375" style="20" customWidth="1"/>
    <col min="4" max="4" width="16" style="20" customWidth="1"/>
    <col min="5" max="5" width="19" style="20" customWidth="1"/>
    <col min="6" max="6" width="14.42578125" style="20" customWidth="1"/>
    <col min="7" max="7" width="12.140625" style="20" customWidth="1"/>
    <col min="8" max="8" width="12.140625" style="89" customWidth="1"/>
    <col min="9" max="10" width="12.140625" style="20" customWidth="1"/>
    <col min="11" max="11" width="20.42578125" style="20" customWidth="1"/>
    <col min="12" max="14" width="9.140625" style="20" hidden="1" customWidth="1"/>
    <col min="15" max="15" width="34.5703125" style="20" hidden="1" customWidth="1"/>
    <col min="16" max="16" width="35.7109375" style="20" hidden="1" customWidth="1"/>
    <col min="17" max="28" width="9.140625" style="20" hidden="1" customWidth="1"/>
    <col min="29" max="16384" width="9.140625" style="20"/>
  </cols>
  <sheetData>
    <row r="1" spans="1:28" ht="55.5" customHeight="1" x14ac:dyDescent="0.25">
      <c r="G1" s="42" t="s">
        <v>133</v>
      </c>
      <c r="H1" s="43"/>
      <c r="I1" s="43"/>
      <c r="J1" s="43"/>
      <c r="K1" s="43"/>
    </row>
    <row r="2" spans="1:28" ht="62.25" customHeight="1" x14ac:dyDescent="0.25">
      <c r="A2" s="44"/>
      <c r="B2" s="44"/>
      <c r="C2" s="44"/>
      <c r="D2" s="44"/>
      <c r="E2" s="44"/>
      <c r="F2" s="44"/>
      <c r="G2" s="45" t="s">
        <v>127</v>
      </c>
      <c r="H2" s="46"/>
      <c r="I2" s="46"/>
      <c r="J2" s="46"/>
      <c r="K2" s="46"/>
    </row>
    <row r="3" spans="1:28" ht="79.5" customHeight="1" x14ac:dyDescent="0.25">
      <c r="A3" s="47" t="s">
        <v>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N3" s="20" t="s">
        <v>15</v>
      </c>
    </row>
    <row r="4" spans="1:28" ht="36" customHeight="1" x14ac:dyDescent="0.25">
      <c r="A4" s="48" t="s">
        <v>0</v>
      </c>
      <c r="B4" s="48" t="s">
        <v>1</v>
      </c>
      <c r="C4" s="48" t="s">
        <v>2</v>
      </c>
      <c r="D4" s="48" t="s">
        <v>3</v>
      </c>
      <c r="E4" s="48"/>
      <c r="F4" s="48"/>
      <c r="G4" s="48"/>
      <c r="H4" s="48"/>
      <c r="I4" s="48"/>
      <c r="J4" s="48"/>
      <c r="K4" s="49" t="s">
        <v>57</v>
      </c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</row>
    <row r="5" spans="1:28" ht="33.75" customHeight="1" x14ac:dyDescent="0.25">
      <c r="A5" s="48"/>
      <c r="B5" s="48"/>
      <c r="C5" s="48"/>
      <c r="D5" s="51" t="s">
        <v>4</v>
      </c>
      <c r="E5" s="51" t="s">
        <v>13</v>
      </c>
      <c r="F5" s="51" t="s">
        <v>14</v>
      </c>
      <c r="G5" s="51" t="s">
        <v>17</v>
      </c>
      <c r="H5" s="51" t="s">
        <v>18</v>
      </c>
      <c r="I5" s="51" t="s">
        <v>19</v>
      </c>
      <c r="J5" s="51" t="s">
        <v>126</v>
      </c>
      <c r="K5" s="49"/>
      <c r="O5" s="52"/>
      <c r="P5" s="52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</row>
    <row r="6" spans="1:28" s="55" customFormat="1" ht="11.25" customHeight="1" x14ac:dyDescent="0.25">
      <c r="A6" s="54">
        <v>1</v>
      </c>
      <c r="B6" s="54">
        <v>2</v>
      </c>
      <c r="C6" s="54">
        <v>3</v>
      </c>
      <c r="D6" s="54">
        <v>4</v>
      </c>
      <c r="E6" s="54">
        <v>6</v>
      </c>
      <c r="F6" s="54">
        <v>7</v>
      </c>
      <c r="G6" s="54">
        <v>8</v>
      </c>
      <c r="H6" s="54">
        <v>9</v>
      </c>
      <c r="I6" s="54"/>
      <c r="J6" s="54">
        <v>10</v>
      </c>
      <c r="K6" s="54">
        <v>11</v>
      </c>
      <c r="O6" s="56"/>
      <c r="P6" s="56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</row>
    <row r="7" spans="1:28" ht="16.5" customHeight="1" x14ac:dyDescent="0.25">
      <c r="A7" s="58" t="s">
        <v>22</v>
      </c>
      <c r="B7" s="58"/>
      <c r="C7" s="58"/>
      <c r="D7" s="58"/>
      <c r="E7" s="58"/>
      <c r="F7" s="58"/>
      <c r="G7" s="58"/>
      <c r="H7" s="58"/>
      <c r="I7" s="58"/>
      <c r="J7" s="58"/>
      <c r="K7" s="58"/>
      <c r="O7" s="59"/>
      <c r="P7" s="60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2"/>
    </row>
    <row r="8" spans="1:28" ht="18" customHeight="1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  <c r="K8" s="58"/>
      <c r="O8" s="59"/>
      <c r="P8" s="60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2"/>
    </row>
    <row r="9" spans="1:28" ht="30" customHeight="1" x14ac:dyDescent="0.25">
      <c r="A9" s="48" t="s">
        <v>37</v>
      </c>
      <c r="B9" s="48" t="s">
        <v>38</v>
      </c>
      <c r="C9" s="63" t="s">
        <v>24</v>
      </c>
      <c r="D9" s="64">
        <f>SUM(D10:D13)</f>
        <v>887.3</v>
      </c>
      <c r="E9" s="64">
        <f t="shared" ref="E9:J9" si="0">SUM(E10:E13)</f>
        <v>750.1</v>
      </c>
      <c r="F9" s="64">
        <f t="shared" si="0"/>
        <v>137.19999999999999</v>
      </c>
      <c r="G9" s="64">
        <f t="shared" si="0"/>
        <v>0</v>
      </c>
      <c r="H9" s="64">
        <f t="shared" si="0"/>
        <v>0</v>
      </c>
      <c r="I9" s="64">
        <f t="shared" si="0"/>
        <v>0</v>
      </c>
      <c r="J9" s="64">
        <f t="shared" si="0"/>
        <v>0</v>
      </c>
      <c r="K9" s="48" t="s">
        <v>11</v>
      </c>
      <c r="O9" s="59"/>
      <c r="P9" s="60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/>
    </row>
    <row r="10" spans="1:28" ht="31.5" x14ac:dyDescent="0.25">
      <c r="A10" s="48"/>
      <c r="B10" s="48"/>
      <c r="C10" s="51" t="s">
        <v>5</v>
      </c>
      <c r="D10" s="64">
        <f t="shared" ref="D10:D17" si="1">SUM(E10:J10)</f>
        <v>0</v>
      </c>
      <c r="E10" s="64">
        <v>0</v>
      </c>
      <c r="F10" s="64">
        <v>0</v>
      </c>
      <c r="G10" s="64">
        <v>0</v>
      </c>
      <c r="H10" s="64">
        <v>0</v>
      </c>
      <c r="I10" s="64">
        <v>0</v>
      </c>
      <c r="J10" s="64">
        <v>0</v>
      </c>
      <c r="K10" s="48"/>
      <c r="O10" s="59"/>
      <c r="P10" s="60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2"/>
    </row>
    <row r="11" spans="1:28" ht="27.75" customHeight="1" x14ac:dyDescent="0.25">
      <c r="A11" s="48"/>
      <c r="B11" s="48"/>
      <c r="C11" s="51" t="s">
        <v>6</v>
      </c>
      <c r="D11" s="64">
        <f t="shared" si="1"/>
        <v>887.3</v>
      </c>
      <c r="E11" s="64">
        <v>750.1</v>
      </c>
      <c r="F11" s="64">
        <v>137.19999999999999</v>
      </c>
      <c r="G11" s="64">
        <v>0</v>
      </c>
      <c r="H11" s="64">
        <v>0</v>
      </c>
      <c r="I11" s="64">
        <v>0</v>
      </c>
      <c r="J11" s="64">
        <v>0</v>
      </c>
      <c r="K11" s="48"/>
      <c r="O11" s="59"/>
      <c r="P11" s="60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2"/>
    </row>
    <row r="12" spans="1:28" ht="30.75" customHeight="1" x14ac:dyDescent="0.25">
      <c r="A12" s="48"/>
      <c r="B12" s="48"/>
      <c r="C12" s="51" t="s">
        <v>8</v>
      </c>
      <c r="D12" s="64">
        <f t="shared" si="1"/>
        <v>0</v>
      </c>
      <c r="E12" s="64">
        <v>0</v>
      </c>
      <c r="F12" s="64">
        <v>0</v>
      </c>
      <c r="G12" s="64">
        <v>0</v>
      </c>
      <c r="H12" s="64">
        <f>0</f>
        <v>0</v>
      </c>
      <c r="I12" s="64">
        <v>0</v>
      </c>
      <c r="J12" s="64">
        <f>0</f>
        <v>0</v>
      </c>
      <c r="K12" s="48"/>
      <c r="O12" s="59"/>
      <c r="P12" s="60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2"/>
    </row>
    <row r="13" spans="1:28" ht="31.5" x14ac:dyDescent="0.25">
      <c r="A13" s="48"/>
      <c r="B13" s="48"/>
      <c r="C13" s="51" t="s">
        <v>7</v>
      </c>
      <c r="D13" s="64">
        <f t="shared" si="1"/>
        <v>0</v>
      </c>
      <c r="E13" s="64">
        <v>0</v>
      </c>
      <c r="F13" s="64">
        <v>0</v>
      </c>
      <c r="G13" s="64">
        <v>0</v>
      </c>
      <c r="H13" s="64">
        <v>0</v>
      </c>
      <c r="I13" s="64">
        <v>0</v>
      </c>
      <c r="J13" s="64">
        <v>0</v>
      </c>
      <c r="K13" s="48"/>
      <c r="O13" s="59"/>
      <c r="P13" s="60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2"/>
    </row>
    <row r="14" spans="1:28" ht="29.25" customHeight="1" x14ac:dyDescent="0.25">
      <c r="A14" s="65" t="s">
        <v>47</v>
      </c>
      <c r="B14" s="48" t="s">
        <v>39</v>
      </c>
      <c r="C14" s="63" t="s">
        <v>24</v>
      </c>
      <c r="D14" s="64">
        <f t="shared" si="1"/>
        <v>730</v>
      </c>
      <c r="E14" s="64">
        <f>SUM(E15:E18)</f>
        <v>150</v>
      </c>
      <c r="F14" s="64">
        <f>SUM(F15:F18)</f>
        <v>150</v>
      </c>
      <c r="G14" s="64">
        <f>SUM(G15:G18)</f>
        <v>200</v>
      </c>
      <c r="H14" s="64">
        <f>SUM(H15:H18)</f>
        <v>230</v>
      </c>
      <c r="I14" s="64">
        <f t="shared" ref="I14:J14" si="2">SUM(I15:I18)</f>
        <v>0</v>
      </c>
      <c r="J14" s="64">
        <f t="shared" si="2"/>
        <v>0</v>
      </c>
      <c r="K14" s="48" t="s">
        <v>65</v>
      </c>
      <c r="O14" s="59"/>
      <c r="P14" s="60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2"/>
    </row>
    <row r="15" spans="1:28" ht="39.75" customHeight="1" x14ac:dyDescent="0.25">
      <c r="A15" s="66"/>
      <c r="B15" s="48"/>
      <c r="C15" s="51" t="s">
        <v>5</v>
      </c>
      <c r="D15" s="64">
        <f t="shared" si="1"/>
        <v>0</v>
      </c>
      <c r="E15" s="64">
        <v>0</v>
      </c>
      <c r="F15" s="64">
        <v>0</v>
      </c>
      <c r="G15" s="64">
        <v>0</v>
      </c>
      <c r="H15" s="64">
        <v>0</v>
      </c>
      <c r="I15" s="64">
        <v>0</v>
      </c>
      <c r="J15" s="64">
        <v>0</v>
      </c>
      <c r="K15" s="48"/>
      <c r="O15" s="59"/>
      <c r="P15" s="60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2"/>
    </row>
    <row r="16" spans="1:28" ht="31.5" x14ac:dyDescent="0.25">
      <c r="A16" s="66"/>
      <c r="B16" s="48"/>
      <c r="C16" s="51" t="s">
        <v>6</v>
      </c>
      <c r="D16" s="64">
        <f t="shared" si="1"/>
        <v>0</v>
      </c>
      <c r="E16" s="6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0</v>
      </c>
      <c r="K16" s="48"/>
      <c r="O16" s="59"/>
      <c r="P16" s="60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2"/>
    </row>
    <row r="17" spans="1:28" ht="30.75" customHeight="1" x14ac:dyDescent="0.25">
      <c r="A17" s="66"/>
      <c r="B17" s="48"/>
      <c r="C17" s="51" t="s">
        <v>8</v>
      </c>
      <c r="D17" s="64">
        <f t="shared" si="1"/>
        <v>730</v>
      </c>
      <c r="E17" s="64">
        <v>150</v>
      </c>
      <c r="F17" s="64">
        <v>150</v>
      </c>
      <c r="G17" s="64">
        <v>200</v>
      </c>
      <c r="H17" s="64">
        <v>230</v>
      </c>
      <c r="I17" s="64">
        <v>0</v>
      </c>
      <c r="J17" s="64">
        <v>0</v>
      </c>
      <c r="K17" s="48"/>
      <c r="O17" s="59"/>
      <c r="P17" s="60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2"/>
    </row>
    <row r="18" spans="1:28" ht="30.75" customHeight="1" x14ac:dyDescent="0.25">
      <c r="A18" s="67"/>
      <c r="B18" s="48"/>
      <c r="C18" s="51" t="s">
        <v>7</v>
      </c>
      <c r="D18" s="64">
        <f>E18++F18+G18+H18+J18+I18</f>
        <v>0</v>
      </c>
      <c r="E18" s="64">
        <v>0</v>
      </c>
      <c r="F18" s="64">
        <v>0</v>
      </c>
      <c r="G18" s="64">
        <v>0</v>
      </c>
      <c r="H18" s="64">
        <v>0</v>
      </c>
      <c r="I18" s="64">
        <v>0</v>
      </c>
      <c r="J18" s="64">
        <v>0</v>
      </c>
      <c r="K18" s="48"/>
      <c r="O18" s="59"/>
      <c r="P18" s="60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2"/>
    </row>
    <row r="19" spans="1:28" ht="30" customHeight="1" x14ac:dyDescent="0.25">
      <c r="A19" s="48" t="s">
        <v>46</v>
      </c>
      <c r="B19" s="48" t="s">
        <v>63</v>
      </c>
      <c r="C19" s="63" t="s">
        <v>24</v>
      </c>
      <c r="D19" s="64">
        <f>SUM(D20:D23)</f>
        <v>4500.8</v>
      </c>
      <c r="E19" s="64">
        <f t="shared" ref="E19:J19" si="3">SUM(E20:E23)</f>
        <v>1562.9</v>
      </c>
      <c r="F19" s="64">
        <f t="shared" si="3"/>
        <v>691.9</v>
      </c>
      <c r="G19" s="64">
        <f t="shared" si="3"/>
        <v>846</v>
      </c>
      <c r="H19" s="64">
        <f>SUM(H20:H23)</f>
        <v>1000</v>
      </c>
      <c r="I19" s="64">
        <f t="shared" si="3"/>
        <v>400</v>
      </c>
      <c r="J19" s="64">
        <f t="shared" si="3"/>
        <v>0</v>
      </c>
      <c r="K19" s="48" t="s">
        <v>71</v>
      </c>
      <c r="O19" s="59"/>
      <c r="P19" s="60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2"/>
    </row>
    <row r="20" spans="1:28" ht="31.5" x14ac:dyDescent="0.25">
      <c r="A20" s="48"/>
      <c r="B20" s="48"/>
      <c r="C20" s="51" t="s">
        <v>5</v>
      </c>
      <c r="D20" s="64">
        <f>SUM(E20:J20)</f>
        <v>0</v>
      </c>
      <c r="E20" s="6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48"/>
      <c r="O20" s="59"/>
      <c r="P20" s="60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2"/>
    </row>
    <row r="21" spans="1:28" ht="21" customHeight="1" x14ac:dyDescent="0.25">
      <c r="A21" s="48"/>
      <c r="B21" s="48"/>
      <c r="C21" s="51" t="s">
        <v>6</v>
      </c>
      <c r="D21" s="64">
        <f>SUM(E21:J21)</f>
        <v>0</v>
      </c>
      <c r="E21" s="64">
        <v>0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  <c r="K21" s="48"/>
      <c r="O21" s="59"/>
      <c r="P21" s="60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2"/>
    </row>
    <row r="22" spans="1:28" ht="20.25" customHeight="1" x14ac:dyDescent="0.25">
      <c r="A22" s="48"/>
      <c r="B22" s="48"/>
      <c r="C22" s="51" t="s">
        <v>8</v>
      </c>
      <c r="D22" s="64">
        <f>SUM(E22:J22)</f>
        <v>4500.8</v>
      </c>
      <c r="E22" s="64">
        <v>1562.9</v>
      </c>
      <c r="F22" s="64">
        <v>691.9</v>
      </c>
      <c r="G22" s="64">
        <v>846</v>
      </c>
      <c r="H22" s="64">
        <v>1000</v>
      </c>
      <c r="I22" s="64">
        <v>400</v>
      </c>
      <c r="J22" s="64">
        <v>0</v>
      </c>
      <c r="K22" s="48"/>
      <c r="O22" s="59"/>
      <c r="P22" s="60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2"/>
    </row>
    <row r="23" spans="1:28" ht="31.5" x14ac:dyDescent="0.25">
      <c r="A23" s="48"/>
      <c r="B23" s="48"/>
      <c r="C23" s="51" t="s">
        <v>7</v>
      </c>
      <c r="D23" s="64">
        <f>SUM(E23:J23)</f>
        <v>0</v>
      </c>
      <c r="E23" s="64">
        <v>0</v>
      </c>
      <c r="F23" s="64">
        <v>0</v>
      </c>
      <c r="G23" s="64">
        <v>0</v>
      </c>
      <c r="H23" s="64">
        <v>0</v>
      </c>
      <c r="I23" s="64">
        <v>0</v>
      </c>
      <c r="J23" s="64">
        <v>0</v>
      </c>
      <c r="K23" s="48"/>
      <c r="O23" s="59"/>
      <c r="P23" s="60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2"/>
    </row>
    <row r="24" spans="1:28" ht="30" customHeight="1" x14ac:dyDescent="0.25">
      <c r="A24" s="48" t="s">
        <v>74</v>
      </c>
      <c r="B24" s="48" t="s">
        <v>39</v>
      </c>
      <c r="C24" s="63" t="s">
        <v>24</v>
      </c>
      <c r="D24" s="64">
        <f>SUM(D25:D28)</f>
        <v>0</v>
      </c>
      <c r="E24" s="64">
        <f t="shared" ref="E24:J24" si="4">SUM(E25:E28)</f>
        <v>0</v>
      </c>
      <c r="F24" s="64">
        <f t="shared" si="4"/>
        <v>0</v>
      </c>
      <c r="G24" s="64">
        <f t="shared" si="4"/>
        <v>0</v>
      </c>
      <c r="H24" s="64">
        <f t="shared" si="4"/>
        <v>0</v>
      </c>
      <c r="I24" s="64">
        <f t="shared" si="4"/>
        <v>0</v>
      </c>
      <c r="J24" s="64">
        <f t="shared" si="4"/>
        <v>0</v>
      </c>
      <c r="K24" s="48" t="s">
        <v>72</v>
      </c>
      <c r="O24" s="59"/>
      <c r="P24" s="60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2"/>
    </row>
    <row r="25" spans="1:28" ht="31.5" x14ac:dyDescent="0.25">
      <c r="A25" s="48"/>
      <c r="B25" s="48"/>
      <c r="C25" s="51" t="s">
        <v>5</v>
      </c>
      <c r="D25" s="64">
        <f>SUM(E25:J25)</f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48"/>
      <c r="O25" s="59"/>
      <c r="P25" s="60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2"/>
    </row>
    <row r="26" spans="1:28" ht="30.75" customHeight="1" x14ac:dyDescent="0.25">
      <c r="A26" s="48"/>
      <c r="B26" s="48"/>
      <c r="C26" s="51" t="s">
        <v>6</v>
      </c>
      <c r="D26" s="64">
        <f>SUM(E26:J26)</f>
        <v>0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  <c r="K26" s="48"/>
      <c r="O26" s="59"/>
      <c r="P26" s="60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2"/>
    </row>
    <row r="27" spans="1:28" ht="31.5" x14ac:dyDescent="0.25">
      <c r="A27" s="48"/>
      <c r="B27" s="48"/>
      <c r="C27" s="51" t="s">
        <v>8</v>
      </c>
      <c r="D27" s="64">
        <f>SUM(E27:J27)</f>
        <v>0</v>
      </c>
      <c r="E27" s="64">
        <v>0</v>
      </c>
      <c r="F27" s="64">
        <v>0</v>
      </c>
      <c r="G27" s="64">
        <v>0</v>
      </c>
      <c r="H27" s="64">
        <f>0</f>
        <v>0</v>
      </c>
      <c r="I27" s="64">
        <v>0</v>
      </c>
      <c r="J27" s="64">
        <f>0</f>
        <v>0</v>
      </c>
      <c r="K27" s="48"/>
      <c r="O27" s="59"/>
      <c r="P27" s="60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2"/>
    </row>
    <row r="28" spans="1:28" ht="31.5" x14ac:dyDescent="0.25">
      <c r="A28" s="48"/>
      <c r="B28" s="48"/>
      <c r="C28" s="51" t="s">
        <v>7</v>
      </c>
      <c r="D28" s="64">
        <f>SUM(E28:J28)</f>
        <v>0</v>
      </c>
      <c r="E28" s="64">
        <v>0</v>
      </c>
      <c r="F28" s="64">
        <v>0</v>
      </c>
      <c r="G28" s="64">
        <v>0</v>
      </c>
      <c r="H28" s="64">
        <v>0</v>
      </c>
      <c r="I28" s="64">
        <v>0</v>
      </c>
      <c r="J28" s="64">
        <v>0</v>
      </c>
      <c r="K28" s="48"/>
      <c r="O28" s="59"/>
      <c r="P28" s="60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2"/>
    </row>
    <row r="29" spans="1:28" ht="30" customHeight="1" x14ac:dyDescent="0.25">
      <c r="A29" s="48" t="s">
        <v>76</v>
      </c>
      <c r="B29" s="48" t="s">
        <v>75</v>
      </c>
      <c r="C29" s="63" t="s">
        <v>24</v>
      </c>
      <c r="D29" s="64">
        <f>SUM(D30:D33)</f>
        <v>1471</v>
      </c>
      <c r="E29" s="64">
        <f t="shared" ref="E29:J29" si="5">SUM(E30:E33)</f>
        <v>0</v>
      </c>
      <c r="F29" s="64">
        <f t="shared" si="5"/>
        <v>713.4</v>
      </c>
      <c r="G29" s="64">
        <f t="shared" si="5"/>
        <v>377.2</v>
      </c>
      <c r="H29" s="64">
        <f t="shared" si="5"/>
        <v>380.4</v>
      </c>
      <c r="I29" s="64">
        <f t="shared" si="5"/>
        <v>0</v>
      </c>
      <c r="J29" s="64">
        <f t="shared" si="5"/>
        <v>0</v>
      </c>
      <c r="K29" s="48" t="s">
        <v>71</v>
      </c>
      <c r="O29" s="59"/>
      <c r="P29" s="60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2"/>
    </row>
    <row r="30" spans="1:28" ht="31.5" x14ac:dyDescent="0.25">
      <c r="A30" s="48"/>
      <c r="B30" s="48"/>
      <c r="C30" s="51" t="s">
        <v>5</v>
      </c>
      <c r="D30" s="64">
        <f>SUM(E30:J30)</f>
        <v>0</v>
      </c>
      <c r="E30" s="64">
        <v>0</v>
      </c>
      <c r="F30" s="64">
        <v>0</v>
      </c>
      <c r="G30" s="64">
        <v>0</v>
      </c>
      <c r="H30" s="64">
        <v>0</v>
      </c>
      <c r="I30" s="64">
        <v>0</v>
      </c>
      <c r="J30" s="64">
        <v>0</v>
      </c>
      <c r="K30" s="48"/>
      <c r="O30" s="59"/>
      <c r="P30" s="60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2"/>
    </row>
    <row r="31" spans="1:28" ht="21" customHeight="1" x14ac:dyDescent="0.25">
      <c r="A31" s="48"/>
      <c r="B31" s="48"/>
      <c r="C31" s="51" t="s">
        <v>6</v>
      </c>
      <c r="D31" s="64">
        <f>SUM(E31:J31)</f>
        <v>0</v>
      </c>
      <c r="E31" s="64">
        <v>0</v>
      </c>
      <c r="F31" s="64">
        <v>0</v>
      </c>
      <c r="G31" s="64">
        <v>0</v>
      </c>
      <c r="H31" s="64">
        <v>0</v>
      </c>
      <c r="I31" s="64">
        <v>0</v>
      </c>
      <c r="J31" s="64">
        <v>0</v>
      </c>
      <c r="K31" s="48"/>
      <c r="O31" s="59"/>
      <c r="P31" s="60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2"/>
    </row>
    <row r="32" spans="1:28" ht="31.5" x14ac:dyDescent="0.25">
      <c r="A32" s="48"/>
      <c r="B32" s="48"/>
      <c r="C32" s="51" t="s">
        <v>8</v>
      </c>
      <c r="D32" s="64">
        <f>SUM(E32:J32)</f>
        <v>1471</v>
      </c>
      <c r="E32" s="64">
        <v>0</v>
      </c>
      <c r="F32" s="64">
        <v>713.4</v>
      </c>
      <c r="G32" s="64">
        <v>377.2</v>
      </c>
      <c r="H32" s="64">
        <v>380.4</v>
      </c>
      <c r="I32" s="64">
        <v>0</v>
      </c>
      <c r="J32" s="64">
        <v>0</v>
      </c>
      <c r="K32" s="48"/>
      <c r="O32" s="59"/>
      <c r="P32" s="60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2"/>
    </row>
    <row r="33" spans="1:28" ht="31.5" x14ac:dyDescent="0.25">
      <c r="A33" s="48"/>
      <c r="B33" s="48"/>
      <c r="C33" s="51" t="s">
        <v>7</v>
      </c>
      <c r="D33" s="64">
        <f>SUM(E33:J33)</f>
        <v>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48"/>
      <c r="O33" s="59"/>
      <c r="P33" s="60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2"/>
    </row>
    <row r="34" spans="1:28" ht="30" customHeight="1" x14ac:dyDescent="0.25">
      <c r="A34" s="68" t="s">
        <v>27</v>
      </c>
      <c r="B34" s="69"/>
      <c r="C34" s="63" t="s">
        <v>24</v>
      </c>
      <c r="D34" s="64">
        <f>SUM(D35:D38)</f>
        <v>7589.0999999999995</v>
      </c>
      <c r="E34" s="64">
        <f t="shared" ref="E34:J34" si="6">SUM(E35:E38)</f>
        <v>2463</v>
      </c>
      <c r="F34" s="64">
        <f t="shared" si="6"/>
        <v>1692.5</v>
      </c>
      <c r="G34" s="64">
        <f t="shared" si="6"/>
        <v>1423.2</v>
      </c>
      <c r="H34" s="64">
        <f t="shared" si="6"/>
        <v>1610.4</v>
      </c>
      <c r="I34" s="64">
        <f t="shared" si="6"/>
        <v>400</v>
      </c>
      <c r="J34" s="64">
        <f t="shared" si="6"/>
        <v>0</v>
      </c>
      <c r="K34" s="48"/>
      <c r="O34" s="59"/>
      <c r="P34" s="60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2"/>
    </row>
    <row r="35" spans="1:28" ht="31.5" x14ac:dyDescent="0.25">
      <c r="A35" s="70"/>
      <c r="B35" s="71"/>
      <c r="C35" s="51" t="s">
        <v>5</v>
      </c>
      <c r="D35" s="64">
        <f>SUM(E35:J35)</f>
        <v>0</v>
      </c>
      <c r="E35" s="64">
        <f t="shared" ref="E35:J35" si="7">E41</f>
        <v>0</v>
      </c>
      <c r="F35" s="64">
        <f t="shared" si="7"/>
        <v>0</v>
      </c>
      <c r="G35" s="64">
        <f t="shared" si="7"/>
        <v>0</v>
      </c>
      <c r="H35" s="64">
        <f t="shared" si="7"/>
        <v>0</v>
      </c>
      <c r="I35" s="64">
        <v>0</v>
      </c>
      <c r="J35" s="64">
        <f t="shared" si="7"/>
        <v>0</v>
      </c>
      <c r="K35" s="48"/>
      <c r="O35" s="59"/>
      <c r="P35" s="60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2"/>
    </row>
    <row r="36" spans="1:28" ht="30.75" customHeight="1" x14ac:dyDescent="0.25">
      <c r="A36" s="70"/>
      <c r="B36" s="71"/>
      <c r="C36" s="51" t="s">
        <v>6</v>
      </c>
      <c r="D36" s="64">
        <f>SUM(E36:J36)</f>
        <v>887.3</v>
      </c>
      <c r="E36" s="64">
        <f>E11+E16+E21+E31</f>
        <v>750.1</v>
      </c>
      <c r="F36" s="64">
        <f>F11+F16+F21</f>
        <v>137.19999999999999</v>
      </c>
      <c r="G36" s="64">
        <f>G11</f>
        <v>0</v>
      </c>
      <c r="H36" s="64">
        <f>H42</f>
        <v>0</v>
      </c>
      <c r="I36" s="64">
        <v>0</v>
      </c>
      <c r="J36" s="64">
        <f>J42</f>
        <v>0</v>
      </c>
      <c r="K36" s="48"/>
      <c r="O36" s="59"/>
      <c r="P36" s="60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2"/>
    </row>
    <row r="37" spans="1:28" ht="31.5" x14ac:dyDescent="0.25">
      <c r="A37" s="70"/>
      <c r="B37" s="71"/>
      <c r="C37" s="51" t="s">
        <v>8</v>
      </c>
      <c r="D37" s="64">
        <f>SUM(E37:J37)</f>
        <v>6701.7999999999993</v>
      </c>
      <c r="E37" s="64">
        <f t="shared" ref="E37:F37" si="8">E22+E12+E17+E32+E27</f>
        <v>1712.9</v>
      </c>
      <c r="F37" s="64">
        <f t="shared" si="8"/>
        <v>1555.3</v>
      </c>
      <c r="G37" s="64">
        <f>G22+G12+G17+G32+G27</f>
        <v>1423.2</v>
      </c>
      <c r="H37" s="64">
        <f>H22+H12+H17+H32+H27</f>
        <v>1610.4</v>
      </c>
      <c r="I37" s="64">
        <f t="shared" ref="I37:J37" si="9">I22+I12+I17+I32+I27</f>
        <v>400</v>
      </c>
      <c r="J37" s="64">
        <f t="shared" si="9"/>
        <v>0</v>
      </c>
      <c r="K37" s="48"/>
      <c r="O37" s="59"/>
      <c r="P37" s="60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2"/>
    </row>
    <row r="38" spans="1:28" ht="31.5" x14ac:dyDescent="0.25">
      <c r="A38" s="72"/>
      <c r="B38" s="73"/>
      <c r="C38" s="51" t="s">
        <v>7</v>
      </c>
      <c r="D38" s="64">
        <f>SUM(E38:J38)</f>
        <v>0</v>
      </c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48"/>
      <c r="O38" s="59"/>
      <c r="P38" s="60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2"/>
    </row>
    <row r="39" spans="1:28" ht="33" customHeight="1" x14ac:dyDescent="0.25">
      <c r="A39" s="58" t="s">
        <v>40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O39" s="59"/>
      <c r="P39" s="60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2"/>
    </row>
    <row r="40" spans="1:28" ht="30" customHeight="1" x14ac:dyDescent="0.25">
      <c r="A40" s="48" t="s">
        <v>45</v>
      </c>
      <c r="B40" s="48" t="s">
        <v>41</v>
      </c>
      <c r="C40" s="63" t="s">
        <v>24</v>
      </c>
      <c r="D40" s="64">
        <f>SUM(D41:D44)</f>
        <v>4737.5</v>
      </c>
      <c r="E40" s="64">
        <f>SUM(E41:E44)</f>
        <v>160.6</v>
      </c>
      <c r="F40" s="64">
        <f t="shared" ref="F40" si="10">SUM(F41:F44)</f>
        <v>2500.1</v>
      </c>
      <c r="G40" s="64">
        <f t="shared" ref="G40:J40" si="11">SUM(G41:G44)</f>
        <v>2076.8000000000002</v>
      </c>
      <c r="H40" s="64">
        <f t="shared" si="11"/>
        <v>0</v>
      </c>
      <c r="I40" s="64">
        <f t="shared" si="11"/>
        <v>0</v>
      </c>
      <c r="J40" s="64">
        <f t="shared" si="11"/>
        <v>0</v>
      </c>
      <c r="K40" s="48" t="s">
        <v>11</v>
      </c>
      <c r="O40" s="59"/>
      <c r="P40" s="60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2"/>
    </row>
    <row r="41" spans="1:28" ht="31.5" x14ac:dyDescent="0.25">
      <c r="A41" s="48"/>
      <c r="B41" s="48"/>
      <c r="C41" s="51" t="s">
        <v>5</v>
      </c>
      <c r="D41" s="64">
        <f t="shared" ref="D41:D49" si="12">SUM(E41:J41)</f>
        <v>0</v>
      </c>
      <c r="E41" s="64">
        <v>0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K41" s="48"/>
      <c r="O41" s="59"/>
      <c r="P41" s="60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2"/>
    </row>
    <row r="42" spans="1:28" ht="35.25" customHeight="1" x14ac:dyDescent="0.25">
      <c r="A42" s="48"/>
      <c r="B42" s="48"/>
      <c r="C42" s="51" t="s">
        <v>6</v>
      </c>
      <c r="D42" s="64">
        <f t="shared" si="12"/>
        <v>4660.7</v>
      </c>
      <c r="E42" s="64">
        <v>160.6</v>
      </c>
      <c r="F42" s="64">
        <v>2500.1</v>
      </c>
      <c r="G42" s="64">
        <v>2000</v>
      </c>
      <c r="H42" s="64">
        <v>0</v>
      </c>
      <c r="I42" s="64">
        <v>0</v>
      </c>
      <c r="J42" s="64">
        <v>0</v>
      </c>
      <c r="K42" s="48"/>
      <c r="O42" s="59"/>
      <c r="P42" s="60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2"/>
    </row>
    <row r="43" spans="1:28" ht="31.5" x14ac:dyDescent="0.25">
      <c r="A43" s="48"/>
      <c r="B43" s="48"/>
      <c r="C43" s="51" t="s">
        <v>8</v>
      </c>
      <c r="D43" s="64">
        <f t="shared" si="12"/>
        <v>76.8</v>
      </c>
      <c r="E43" s="64">
        <v>0</v>
      </c>
      <c r="F43" s="64">
        <v>0</v>
      </c>
      <c r="G43" s="64">
        <v>76.8</v>
      </c>
      <c r="H43" s="64">
        <f>0</f>
        <v>0</v>
      </c>
      <c r="I43" s="64">
        <v>0</v>
      </c>
      <c r="J43" s="64">
        <f>0</f>
        <v>0</v>
      </c>
      <c r="K43" s="48"/>
      <c r="O43" s="59"/>
      <c r="P43" s="60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2"/>
    </row>
    <row r="44" spans="1:28" ht="31.5" x14ac:dyDescent="0.25">
      <c r="A44" s="48"/>
      <c r="B44" s="48"/>
      <c r="C44" s="51" t="s">
        <v>7</v>
      </c>
      <c r="D44" s="64">
        <f t="shared" si="12"/>
        <v>0</v>
      </c>
      <c r="E44" s="64">
        <v>0</v>
      </c>
      <c r="F44" s="64">
        <v>0</v>
      </c>
      <c r="G44" s="64">
        <v>0</v>
      </c>
      <c r="H44" s="64">
        <v>0</v>
      </c>
      <c r="I44" s="64">
        <v>0</v>
      </c>
      <c r="J44" s="64">
        <v>0</v>
      </c>
      <c r="K44" s="48"/>
      <c r="O44" s="59"/>
      <c r="P44" s="60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2"/>
    </row>
    <row r="45" spans="1:28" ht="31.5" x14ac:dyDescent="0.25">
      <c r="A45" s="68" t="s">
        <v>28</v>
      </c>
      <c r="B45" s="74"/>
      <c r="C45" s="63" t="s">
        <v>24</v>
      </c>
      <c r="D45" s="64">
        <f t="shared" si="12"/>
        <v>4737.5</v>
      </c>
      <c r="E45" s="64">
        <f t="shared" ref="E45:J45" si="13">SUM(E46:E49)</f>
        <v>160.6</v>
      </c>
      <c r="F45" s="64">
        <f t="shared" si="13"/>
        <v>2500.1</v>
      </c>
      <c r="G45" s="64">
        <f t="shared" si="13"/>
        <v>2076.8000000000002</v>
      </c>
      <c r="H45" s="64">
        <f t="shared" si="13"/>
        <v>0</v>
      </c>
      <c r="I45" s="64">
        <f t="shared" si="13"/>
        <v>0</v>
      </c>
      <c r="J45" s="64">
        <f t="shared" si="13"/>
        <v>0</v>
      </c>
      <c r="K45" s="48"/>
      <c r="O45" s="59"/>
      <c r="P45" s="60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</row>
    <row r="46" spans="1:28" ht="31.5" x14ac:dyDescent="0.25">
      <c r="A46" s="70"/>
      <c r="B46" s="75"/>
      <c r="C46" s="51" t="s">
        <v>5</v>
      </c>
      <c r="D46" s="64">
        <f t="shared" si="12"/>
        <v>0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48"/>
      <c r="O46" s="59"/>
      <c r="P46" s="60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</row>
    <row r="47" spans="1:28" ht="27.75" customHeight="1" x14ac:dyDescent="0.25">
      <c r="A47" s="70"/>
      <c r="B47" s="75"/>
      <c r="C47" s="51" t="s">
        <v>6</v>
      </c>
      <c r="D47" s="64">
        <f t="shared" si="12"/>
        <v>4660.7</v>
      </c>
      <c r="E47" s="64">
        <f t="shared" ref="E47:F47" si="14">E42</f>
        <v>160.6</v>
      </c>
      <c r="F47" s="64">
        <f t="shared" si="14"/>
        <v>2500.1</v>
      </c>
      <c r="G47" s="64">
        <f>G42</f>
        <v>2000</v>
      </c>
      <c r="H47" s="64">
        <f>H42</f>
        <v>0</v>
      </c>
      <c r="I47" s="64">
        <v>0</v>
      </c>
      <c r="J47" s="64">
        <f t="shared" ref="J47" si="15">J42</f>
        <v>0</v>
      </c>
      <c r="K47" s="48"/>
      <c r="O47" s="59"/>
      <c r="P47" s="60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</row>
    <row r="48" spans="1:28" ht="26.25" customHeight="1" x14ac:dyDescent="0.25">
      <c r="A48" s="70"/>
      <c r="B48" s="75"/>
      <c r="C48" s="51" t="s">
        <v>8</v>
      </c>
      <c r="D48" s="64">
        <f t="shared" si="12"/>
        <v>76.8</v>
      </c>
      <c r="E48" s="64">
        <f t="shared" ref="E48:J48" si="16">E43</f>
        <v>0</v>
      </c>
      <c r="F48" s="64">
        <f t="shared" si="16"/>
        <v>0</v>
      </c>
      <c r="G48" s="64">
        <f t="shared" si="16"/>
        <v>76.8</v>
      </c>
      <c r="H48" s="64">
        <f t="shared" si="16"/>
        <v>0</v>
      </c>
      <c r="I48" s="64">
        <v>0</v>
      </c>
      <c r="J48" s="64">
        <f t="shared" si="16"/>
        <v>0</v>
      </c>
      <c r="K48" s="48"/>
      <c r="O48" s="59"/>
      <c r="P48" s="60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</row>
    <row r="49" spans="1:28" ht="51.75" customHeight="1" x14ac:dyDescent="0.25">
      <c r="A49" s="72"/>
      <c r="B49" s="76"/>
      <c r="C49" s="51" t="s">
        <v>7</v>
      </c>
      <c r="D49" s="64">
        <f t="shared" si="12"/>
        <v>0</v>
      </c>
      <c r="E49" s="64">
        <v>0</v>
      </c>
      <c r="F49" s="64">
        <v>0</v>
      </c>
      <c r="G49" s="64">
        <v>0</v>
      </c>
      <c r="H49" s="64">
        <v>0</v>
      </c>
      <c r="I49" s="64">
        <v>0</v>
      </c>
      <c r="J49" s="64">
        <v>0</v>
      </c>
      <c r="K49" s="48"/>
      <c r="O49" s="59"/>
      <c r="P49" s="60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</row>
    <row r="50" spans="1:28" ht="17.25" customHeight="1" x14ac:dyDescent="0.25">
      <c r="A50" s="58" t="s">
        <v>42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O50" s="59"/>
      <c r="P50" s="60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</row>
    <row r="51" spans="1:28" ht="30" customHeight="1" x14ac:dyDescent="0.25">
      <c r="A51" s="48" t="s">
        <v>66</v>
      </c>
      <c r="B51" s="48" t="s">
        <v>29</v>
      </c>
      <c r="C51" s="63" t="s">
        <v>24</v>
      </c>
      <c r="D51" s="64">
        <f t="shared" ref="D51:D65" si="17">SUM(E51:J51)</f>
        <v>585.9</v>
      </c>
      <c r="E51" s="64">
        <f t="shared" ref="E51:F51" si="18">SUM(E52:E55)</f>
        <v>235</v>
      </c>
      <c r="F51" s="64">
        <f t="shared" si="18"/>
        <v>247</v>
      </c>
      <c r="G51" s="64">
        <f t="shared" ref="G51:J51" si="19">SUM(G52:G55)</f>
        <v>103.9</v>
      </c>
      <c r="H51" s="64">
        <f t="shared" si="19"/>
        <v>0</v>
      </c>
      <c r="I51" s="64">
        <f t="shared" si="19"/>
        <v>0</v>
      </c>
      <c r="J51" s="64">
        <f t="shared" si="19"/>
        <v>0</v>
      </c>
      <c r="K51" s="48" t="s">
        <v>20</v>
      </c>
      <c r="O51" s="59"/>
      <c r="P51" s="60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</row>
    <row r="52" spans="1:28" ht="31.5" x14ac:dyDescent="0.25">
      <c r="A52" s="48"/>
      <c r="B52" s="48"/>
      <c r="C52" s="51" t="s">
        <v>5</v>
      </c>
      <c r="D52" s="64">
        <f t="shared" si="17"/>
        <v>0</v>
      </c>
      <c r="E52" s="64">
        <v>0</v>
      </c>
      <c r="F52" s="64">
        <v>0</v>
      </c>
      <c r="G52" s="64">
        <v>0</v>
      </c>
      <c r="H52" s="64">
        <v>0</v>
      </c>
      <c r="I52" s="64">
        <v>0</v>
      </c>
      <c r="J52" s="64">
        <v>0</v>
      </c>
      <c r="K52" s="48"/>
      <c r="O52" s="59"/>
      <c r="P52" s="60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2"/>
    </row>
    <row r="53" spans="1:28" ht="27.75" customHeight="1" x14ac:dyDescent="0.25">
      <c r="A53" s="48"/>
      <c r="B53" s="48"/>
      <c r="C53" s="51" t="s">
        <v>6</v>
      </c>
      <c r="D53" s="64">
        <f t="shared" si="17"/>
        <v>0</v>
      </c>
      <c r="E53" s="64">
        <v>0</v>
      </c>
      <c r="F53" s="64">
        <v>0</v>
      </c>
      <c r="G53" s="64">
        <v>0</v>
      </c>
      <c r="H53" s="64">
        <v>0</v>
      </c>
      <c r="I53" s="64">
        <v>0</v>
      </c>
      <c r="J53" s="64">
        <v>0</v>
      </c>
      <c r="K53" s="48"/>
      <c r="O53" s="59"/>
      <c r="P53" s="60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2"/>
    </row>
    <row r="54" spans="1:28" ht="31.5" x14ac:dyDescent="0.25">
      <c r="A54" s="48"/>
      <c r="B54" s="48"/>
      <c r="C54" s="51" t="s">
        <v>8</v>
      </c>
      <c r="D54" s="64">
        <f t="shared" si="17"/>
        <v>585.9</v>
      </c>
      <c r="E54" s="64">
        <v>235</v>
      </c>
      <c r="F54" s="64">
        <v>247</v>
      </c>
      <c r="G54" s="64">
        <v>103.9</v>
      </c>
      <c r="H54" s="64">
        <v>0</v>
      </c>
      <c r="I54" s="64">
        <v>0</v>
      </c>
      <c r="J54" s="64">
        <v>0</v>
      </c>
      <c r="K54" s="48"/>
      <c r="O54" s="59"/>
      <c r="P54" s="60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2"/>
    </row>
    <row r="55" spans="1:28" ht="31.5" x14ac:dyDescent="0.25">
      <c r="A55" s="48"/>
      <c r="B55" s="48"/>
      <c r="C55" s="51" t="s">
        <v>7</v>
      </c>
      <c r="D55" s="64">
        <f t="shared" si="17"/>
        <v>0</v>
      </c>
      <c r="E55" s="64">
        <v>0</v>
      </c>
      <c r="F55" s="64">
        <v>0</v>
      </c>
      <c r="G55" s="64">
        <v>0</v>
      </c>
      <c r="H55" s="64">
        <v>0</v>
      </c>
      <c r="I55" s="64">
        <v>0</v>
      </c>
      <c r="J55" s="64">
        <v>0</v>
      </c>
      <c r="K55" s="48"/>
      <c r="O55" s="59"/>
      <c r="P55" s="60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2"/>
    </row>
    <row r="56" spans="1:28" ht="30" customHeight="1" x14ac:dyDescent="0.25">
      <c r="A56" s="77" t="s">
        <v>16</v>
      </c>
      <c r="B56" s="48" t="s">
        <v>26</v>
      </c>
      <c r="C56" s="63" t="s">
        <v>24</v>
      </c>
      <c r="D56" s="64">
        <f t="shared" si="17"/>
        <v>429.9</v>
      </c>
      <c r="E56" s="64">
        <f t="shared" ref="E56:F56" si="20">SUM(E57:E60)</f>
        <v>160</v>
      </c>
      <c r="F56" s="64">
        <f t="shared" si="20"/>
        <v>102.3</v>
      </c>
      <c r="G56" s="64">
        <f t="shared" ref="G56:J56" si="21">SUM(G57:G60)</f>
        <v>117.6</v>
      </c>
      <c r="H56" s="64">
        <f t="shared" si="21"/>
        <v>50</v>
      </c>
      <c r="I56" s="64">
        <f t="shared" si="21"/>
        <v>0</v>
      </c>
      <c r="J56" s="64">
        <f t="shared" si="21"/>
        <v>0</v>
      </c>
      <c r="K56" s="48" t="s">
        <v>20</v>
      </c>
      <c r="O56" s="59"/>
      <c r="P56" s="60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2"/>
    </row>
    <row r="57" spans="1:28" ht="31.5" x14ac:dyDescent="0.25">
      <c r="A57" s="77"/>
      <c r="B57" s="48"/>
      <c r="C57" s="51" t="s">
        <v>5</v>
      </c>
      <c r="D57" s="64">
        <f t="shared" si="17"/>
        <v>0</v>
      </c>
      <c r="E57" s="64">
        <v>0</v>
      </c>
      <c r="F57" s="64">
        <v>0</v>
      </c>
      <c r="G57" s="64">
        <v>0</v>
      </c>
      <c r="H57" s="64">
        <v>0</v>
      </c>
      <c r="I57" s="64">
        <v>0</v>
      </c>
      <c r="J57" s="64">
        <v>0</v>
      </c>
      <c r="K57" s="48"/>
      <c r="O57" s="59"/>
      <c r="P57" s="60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2"/>
    </row>
    <row r="58" spans="1:28" ht="18" customHeight="1" x14ac:dyDescent="0.25">
      <c r="A58" s="77"/>
      <c r="B58" s="48"/>
      <c r="C58" s="51" t="s">
        <v>6</v>
      </c>
      <c r="D58" s="64">
        <f t="shared" si="17"/>
        <v>0</v>
      </c>
      <c r="E58" s="64">
        <v>0</v>
      </c>
      <c r="F58" s="64">
        <v>0</v>
      </c>
      <c r="G58" s="64">
        <v>0</v>
      </c>
      <c r="H58" s="64">
        <v>0</v>
      </c>
      <c r="I58" s="64">
        <v>0</v>
      </c>
      <c r="J58" s="64">
        <v>0</v>
      </c>
      <c r="K58" s="48"/>
      <c r="O58" s="59"/>
      <c r="P58" s="60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2"/>
    </row>
    <row r="59" spans="1:28" ht="31.5" x14ac:dyDescent="0.25">
      <c r="A59" s="77"/>
      <c r="B59" s="48"/>
      <c r="C59" s="51" t="s">
        <v>8</v>
      </c>
      <c r="D59" s="64">
        <f t="shared" si="17"/>
        <v>429.9</v>
      </c>
      <c r="E59" s="64">
        <v>160</v>
      </c>
      <c r="F59" s="64">
        <v>102.3</v>
      </c>
      <c r="G59" s="64">
        <v>117.6</v>
      </c>
      <c r="H59" s="64">
        <v>50</v>
      </c>
      <c r="I59" s="64">
        <v>0</v>
      </c>
      <c r="J59" s="64">
        <v>0</v>
      </c>
      <c r="K59" s="48"/>
      <c r="O59" s="59"/>
      <c r="P59" s="60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2"/>
    </row>
    <row r="60" spans="1:28" ht="31.5" x14ac:dyDescent="0.25">
      <c r="A60" s="77"/>
      <c r="B60" s="48"/>
      <c r="C60" s="51" t="s">
        <v>7</v>
      </c>
      <c r="D60" s="64">
        <f t="shared" si="17"/>
        <v>0</v>
      </c>
      <c r="E60" s="64">
        <v>0</v>
      </c>
      <c r="F60" s="64">
        <v>0</v>
      </c>
      <c r="G60" s="64">
        <v>0</v>
      </c>
      <c r="H60" s="64">
        <v>0</v>
      </c>
      <c r="I60" s="64">
        <v>0</v>
      </c>
      <c r="J60" s="64">
        <v>0</v>
      </c>
      <c r="K60" s="48"/>
      <c r="O60" s="59"/>
      <c r="P60" s="60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2"/>
    </row>
    <row r="61" spans="1:28" ht="30" customHeight="1" x14ac:dyDescent="0.25">
      <c r="A61" s="78" t="s">
        <v>34</v>
      </c>
      <c r="B61" s="69"/>
      <c r="C61" s="63" t="s">
        <v>24</v>
      </c>
      <c r="D61" s="64">
        <f t="shared" si="17"/>
        <v>1015.8</v>
      </c>
      <c r="E61" s="64">
        <f t="shared" ref="E61:J61" si="22">SUM(E62:E65)</f>
        <v>395</v>
      </c>
      <c r="F61" s="64">
        <f t="shared" si="22"/>
        <v>349.3</v>
      </c>
      <c r="G61" s="64">
        <f t="shared" si="22"/>
        <v>221.5</v>
      </c>
      <c r="H61" s="64">
        <f t="shared" si="22"/>
        <v>50</v>
      </c>
      <c r="I61" s="64">
        <f t="shared" si="22"/>
        <v>0</v>
      </c>
      <c r="J61" s="64">
        <f t="shared" si="22"/>
        <v>0</v>
      </c>
      <c r="K61" s="48"/>
      <c r="O61" s="59"/>
      <c r="P61" s="60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2"/>
    </row>
    <row r="62" spans="1:28" ht="31.5" x14ac:dyDescent="0.25">
      <c r="A62" s="79"/>
      <c r="B62" s="71"/>
      <c r="C62" s="51" t="s">
        <v>5</v>
      </c>
      <c r="D62" s="64">
        <f t="shared" si="17"/>
        <v>0</v>
      </c>
      <c r="E62" s="64">
        <v>0</v>
      </c>
      <c r="F62" s="64">
        <v>0</v>
      </c>
      <c r="G62" s="64">
        <v>0</v>
      </c>
      <c r="H62" s="64">
        <v>0</v>
      </c>
      <c r="I62" s="64">
        <v>0</v>
      </c>
      <c r="J62" s="64">
        <v>0</v>
      </c>
      <c r="K62" s="48"/>
      <c r="O62" s="59"/>
      <c r="P62" s="60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2"/>
    </row>
    <row r="63" spans="1:28" ht="34.5" customHeight="1" x14ac:dyDescent="0.25">
      <c r="A63" s="79"/>
      <c r="B63" s="71"/>
      <c r="C63" s="51" t="s">
        <v>6</v>
      </c>
      <c r="D63" s="64">
        <f t="shared" si="17"/>
        <v>0</v>
      </c>
      <c r="E63" s="64">
        <v>0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48"/>
      <c r="O63" s="59"/>
      <c r="P63" s="60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2"/>
    </row>
    <row r="64" spans="1:28" ht="31.5" x14ac:dyDescent="0.25">
      <c r="A64" s="79"/>
      <c r="B64" s="71"/>
      <c r="C64" s="51" t="s">
        <v>8</v>
      </c>
      <c r="D64" s="64">
        <f t="shared" si="17"/>
        <v>1015.8</v>
      </c>
      <c r="E64" s="64">
        <f>E59+E54</f>
        <v>395</v>
      </c>
      <c r="F64" s="64">
        <f t="shared" ref="F64:J64" si="23">F59+F54</f>
        <v>349.3</v>
      </c>
      <c r="G64" s="64">
        <f>G59+G54</f>
        <v>221.5</v>
      </c>
      <c r="H64" s="64">
        <f>H59+H54</f>
        <v>50</v>
      </c>
      <c r="I64" s="64">
        <f>I59+I54</f>
        <v>0</v>
      </c>
      <c r="J64" s="64">
        <f t="shared" si="23"/>
        <v>0</v>
      </c>
      <c r="K64" s="48"/>
      <c r="O64" s="59"/>
      <c r="P64" s="60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2"/>
    </row>
    <row r="65" spans="1:28" ht="31.5" x14ac:dyDescent="0.25">
      <c r="A65" s="80"/>
      <c r="B65" s="73"/>
      <c r="C65" s="51" t="s">
        <v>7</v>
      </c>
      <c r="D65" s="64">
        <f t="shared" si="17"/>
        <v>0</v>
      </c>
      <c r="E65" s="64">
        <v>0</v>
      </c>
      <c r="F65" s="64">
        <v>0</v>
      </c>
      <c r="G65" s="64">
        <v>0</v>
      </c>
      <c r="H65" s="64">
        <v>0</v>
      </c>
      <c r="I65" s="64">
        <v>0</v>
      </c>
      <c r="J65" s="64">
        <v>0</v>
      </c>
      <c r="K65" s="48"/>
      <c r="O65" s="59"/>
      <c r="P65" s="60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2"/>
    </row>
    <row r="66" spans="1:28" ht="31.5" x14ac:dyDescent="0.25">
      <c r="A66" s="58" t="s">
        <v>9</v>
      </c>
      <c r="B66" s="58"/>
      <c r="C66" s="63" t="s">
        <v>24</v>
      </c>
      <c r="D66" s="64">
        <f>SUM(D67:D70)</f>
        <v>13342.4</v>
      </c>
      <c r="E66" s="64">
        <f>SUM(E67:E70)</f>
        <v>3018.6000000000004</v>
      </c>
      <c r="F66" s="64">
        <f>SUM(F67:F70)</f>
        <v>4541.8999999999996</v>
      </c>
      <c r="G66" s="64">
        <f t="shared" ref="G66:J66" si="24">SUM(G67:G70)</f>
        <v>3721.5</v>
      </c>
      <c r="H66" s="64">
        <f t="shared" si="24"/>
        <v>1660.4</v>
      </c>
      <c r="I66" s="64">
        <f t="shared" si="24"/>
        <v>400</v>
      </c>
      <c r="J66" s="64">
        <f t="shared" si="24"/>
        <v>0</v>
      </c>
      <c r="K66" s="48"/>
      <c r="O66" s="59"/>
      <c r="P66" s="60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2"/>
    </row>
    <row r="67" spans="1:28" ht="31.5" x14ac:dyDescent="0.25">
      <c r="A67" s="58"/>
      <c r="B67" s="58"/>
      <c r="C67" s="51" t="s">
        <v>5</v>
      </c>
      <c r="D67" s="64">
        <f>SUM(E67:J67)</f>
        <v>0</v>
      </c>
      <c r="E67" s="64">
        <f t="shared" ref="E67:J67" si="25">E99+E57+E52+E15+E41</f>
        <v>0</v>
      </c>
      <c r="F67" s="64">
        <f t="shared" si="25"/>
        <v>0</v>
      </c>
      <c r="G67" s="64">
        <f t="shared" si="25"/>
        <v>0</v>
      </c>
      <c r="H67" s="64">
        <f t="shared" si="25"/>
        <v>0</v>
      </c>
      <c r="I67" s="64">
        <f t="shared" si="25"/>
        <v>0</v>
      </c>
      <c r="J67" s="64">
        <f t="shared" si="25"/>
        <v>0</v>
      </c>
      <c r="K67" s="48"/>
      <c r="O67" s="59"/>
      <c r="P67" s="60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2"/>
    </row>
    <row r="68" spans="1:28" ht="28.5" customHeight="1" x14ac:dyDescent="0.25">
      <c r="A68" s="58"/>
      <c r="B68" s="58"/>
      <c r="C68" s="51" t="s">
        <v>6</v>
      </c>
      <c r="D68" s="64">
        <f>SUM(E68:J68)</f>
        <v>5548</v>
      </c>
      <c r="E68" s="64">
        <f>E58+E53+E16+E42+E21+E11+E31</f>
        <v>910.7</v>
      </c>
      <c r="F68" s="64">
        <f>F11+F58+F53+F42+F31+F26+F21+F16</f>
        <v>2637.2999999999997</v>
      </c>
      <c r="G68" s="64">
        <f>G11+G42</f>
        <v>2000</v>
      </c>
      <c r="H68" s="64">
        <f>H100+H58+H53+H16+H42+H10</f>
        <v>0</v>
      </c>
      <c r="I68" s="64">
        <f>I100+I58+I53+I16+I42+I10</f>
        <v>0</v>
      </c>
      <c r="J68" s="64">
        <f>J100+J58+J53+J16+J42+J10</f>
        <v>0</v>
      </c>
      <c r="K68" s="48"/>
      <c r="O68" s="59"/>
      <c r="P68" s="60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2"/>
    </row>
    <row r="69" spans="1:28" ht="31.5" x14ac:dyDescent="0.25">
      <c r="A69" s="58"/>
      <c r="B69" s="58"/>
      <c r="C69" s="51" t="s">
        <v>8</v>
      </c>
      <c r="D69" s="64">
        <f>SUM(E69:J69)</f>
        <v>7794.4</v>
      </c>
      <c r="E69" s="64">
        <f>E59+E54+E17+E43+E22+E12+E32</f>
        <v>2107.9</v>
      </c>
      <c r="F69" s="64">
        <f>F59+F54+F17+F43+F22+F12+F27+F32</f>
        <v>1904.6</v>
      </c>
      <c r="G69" s="64">
        <f>G59+G54+G17+G43+G22+G12+G32</f>
        <v>1721.5</v>
      </c>
      <c r="H69" s="64">
        <f>H64+H37</f>
        <v>1660.4</v>
      </c>
      <c r="I69" s="64">
        <f t="shared" ref="I69:J69" si="26">I64+I37</f>
        <v>400</v>
      </c>
      <c r="J69" s="64">
        <f t="shared" si="26"/>
        <v>0</v>
      </c>
      <c r="K69" s="48"/>
      <c r="O69" s="59"/>
      <c r="P69" s="60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2"/>
    </row>
    <row r="70" spans="1:28" ht="31.5" x14ac:dyDescent="0.25">
      <c r="A70" s="58"/>
      <c r="B70" s="58"/>
      <c r="C70" s="51" t="s">
        <v>7</v>
      </c>
      <c r="D70" s="64">
        <f>SUM(E70:J70)</f>
        <v>0</v>
      </c>
      <c r="E70" s="64">
        <f t="shared" ref="E70:J70" si="27">E102+E60+E55</f>
        <v>0</v>
      </c>
      <c r="F70" s="64">
        <f t="shared" si="27"/>
        <v>0</v>
      </c>
      <c r="G70" s="64">
        <f t="shared" si="27"/>
        <v>0</v>
      </c>
      <c r="H70" s="64">
        <f t="shared" si="27"/>
        <v>0</v>
      </c>
      <c r="I70" s="64">
        <f t="shared" si="27"/>
        <v>0</v>
      </c>
      <c r="J70" s="64">
        <f t="shared" si="27"/>
        <v>0</v>
      </c>
      <c r="K70" s="48"/>
      <c r="O70" s="59"/>
      <c r="P70" s="60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2"/>
    </row>
    <row r="71" spans="1:28" ht="18.75" customHeight="1" x14ac:dyDescent="0.25">
      <c r="A71" s="58" t="s">
        <v>23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O71" s="59"/>
      <c r="P71" s="60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2"/>
    </row>
    <row r="72" spans="1:28" ht="33" customHeight="1" x14ac:dyDescent="0.25">
      <c r="A72" s="58" t="s">
        <v>36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O72" s="59"/>
      <c r="P72" s="60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2"/>
    </row>
    <row r="73" spans="1:28" ht="31.5" x14ac:dyDescent="0.25">
      <c r="A73" s="65" t="s">
        <v>51</v>
      </c>
      <c r="B73" s="65" t="s">
        <v>131</v>
      </c>
      <c r="C73" s="63" t="s">
        <v>24</v>
      </c>
      <c r="D73" s="64">
        <f>D74+D75+D76+D77</f>
        <v>472.3</v>
      </c>
      <c r="E73" s="64">
        <f t="shared" ref="E73:J73" si="28">E74+E75+E76+E77</f>
        <v>99</v>
      </c>
      <c r="F73" s="64">
        <f t="shared" si="28"/>
        <v>100</v>
      </c>
      <c r="G73" s="64">
        <f t="shared" si="28"/>
        <v>158.30000000000001</v>
      </c>
      <c r="H73" s="64">
        <f t="shared" si="28"/>
        <v>115</v>
      </c>
      <c r="I73" s="64">
        <f t="shared" si="28"/>
        <v>0</v>
      </c>
      <c r="J73" s="64">
        <f t="shared" si="28"/>
        <v>0</v>
      </c>
      <c r="K73" s="48" t="s">
        <v>44</v>
      </c>
      <c r="O73" s="59"/>
      <c r="P73" s="60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2"/>
    </row>
    <row r="74" spans="1:28" ht="31.5" x14ac:dyDescent="0.25">
      <c r="A74" s="66"/>
      <c r="B74" s="66"/>
      <c r="C74" s="51" t="s">
        <v>5</v>
      </c>
      <c r="D74" s="64">
        <f t="shared" ref="D74:D76" si="29">I74+E74+F74+G74+H74+J74</f>
        <v>0</v>
      </c>
      <c r="E74" s="64">
        <v>0</v>
      </c>
      <c r="F74" s="64">
        <v>0</v>
      </c>
      <c r="G74" s="64">
        <v>0</v>
      </c>
      <c r="H74" s="64">
        <v>0</v>
      </c>
      <c r="I74" s="64">
        <v>0</v>
      </c>
      <c r="J74" s="64">
        <v>0</v>
      </c>
      <c r="K74" s="48"/>
      <c r="O74" s="59"/>
      <c r="P74" s="60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2"/>
    </row>
    <row r="75" spans="1:28" ht="31.5" x14ac:dyDescent="0.25">
      <c r="A75" s="66"/>
      <c r="B75" s="66"/>
      <c r="C75" s="51" t="s">
        <v>6</v>
      </c>
      <c r="D75" s="64">
        <f t="shared" si="29"/>
        <v>0</v>
      </c>
      <c r="E75" s="64">
        <v>0</v>
      </c>
      <c r="F75" s="64">
        <v>0</v>
      </c>
      <c r="G75" s="64">
        <v>0</v>
      </c>
      <c r="H75" s="64">
        <v>0</v>
      </c>
      <c r="I75" s="64">
        <v>0</v>
      </c>
      <c r="J75" s="64">
        <v>0</v>
      </c>
      <c r="K75" s="48"/>
      <c r="O75" s="59"/>
      <c r="P75" s="60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2"/>
    </row>
    <row r="76" spans="1:28" ht="31.5" x14ac:dyDescent="0.25">
      <c r="A76" s="66"/>
      <c r="B76" s="66"/>
      <c r="C76" s="51" t="s">
        <v>8</v>
      </c>
      <c r="D76" s="64">
        <f t="shared" si="29"/>
        <v>472.3</v>
      </c>
      <c r="E76" s="64">
        <v>99</v>
      </c>
      <c r="F76" s="64">
        <v>100</v>
      </c>
      <c r="G76" s="64">
        <f>158.3</f>
        <v>158.30000000000001</v>
      </c>
      <c r="H76" s="64">
        <v>115</v>
      </c>
      <c r="I76" s="64">
        <v>0</v>
      </c>
      <c r="J76" s="64">
        <v>0</v>
      </c>
      <c r="K76" s="48"/>
      <c r="O76" s="59"/>
      <c r="P76" s="60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2"/>
    </row>
    <row r="77" spans="1:28" ht="31.5" x14ac:dyDescent="0.25">
      <c r="A77" s="67"/>
      <c r="B77" s="67"/>
      <c r="C77" s="51" t="s">
        <v>7</v>
      </c>
      <c r="D77" s="64">
        <f>I77+E77+F77+G77+H77+J77</f>
        <v>0</v>
      </c>
      <c r="E77" s="64">
        <v>0</v>
      </c>
      <c r="F77" s="64">
        <v>0</v>
      </c>
      <c r="G77" s="64">
        <v>0</v>
      </c>
      <c r="H77" s="64">
        <v>0</v>
      </c>
      <c r="I77" s="64">
        <v>0</v>
      </c>
      <c r="J77" s="64">
        <v>0</v>
      </c>
      <c r="K77" s="48"/>
      <c r="O77" s="59"/>
      <c r="P77" s="60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2"/>
    </row>
    <row r="78" spans="1:28" ht="31.5" x14ac:dyDescent="0.25">
      <c r="A78" s="48" t="s">
        <v>120</v>
      </c>
      <c r="B78" s="65" t="s">
        <v>49</v>
      </c>
      <c r="C78" s="63" t="s">
        <v>24</v>
      </c>
      <c r="D78" s="64">
        <f>D79+D80+D81+D82</f>
        <v>604.69999999999993</v>
      </c>
      <c r="E78" s="64">
        <f t="shared" ref="E78:J78" si="30">E79+E80+E81+E82</f>
        <v>0</v>
      </c>
      <c r="F78" s="64">
        <f t="shared" si="30"/>
        <v>0</v>
      </c>
      <c r="G78" s="64">
        <f t="shared" si="30"/>
        <v>604.69999999999993</v>
      </c>
      <c r="H78" s="64">
        <f t="shared" si="30"/>
        <v>0</v>
      </c>
      <c r="I78" s="64">
        <f t="shared" si="30"/>
        <v>0</v>
      </c>
      <c r="J78" s="64">
        <f t="shared" si="30"/>
        <v>0</v>
      </c>
      <c r="K78" s="48" t="s">
        <v>44</v>
      </c>
      <c r="O78" s="59"/>
      <c r="P78" s="60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2"/>
    </row>
    <row r="79" spans="1:28" ht="31.5" x14ac:dyDescent="0.25">
      <c r="A79" s="48"/>
      <c r="B79" s="66"/>
      <c r="C79" s="51" t="s">
        <v>5</v>
      </c>
      <c r="D79" s="64">
        <f t="shared" ref="D79:D81" si="31">I79+E79+F79+G79+H79+J79</f>
        <v>0</v>
      </c>
      <c r="E79" s="64">
        <v>0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48"/>
      <c r="O79" s="59"/>
      <c r="P79" s="60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2"/>
    </row>
    <row r="80" spans="1:28" ht="31.5" x14ac:dyDescent="0.25">
      <c r="A80" s="48"/>
      <c r="B80" s="66"/>
      <c r="C80" s="51" t="s">
        <v>6</v>
      </c>
      <c r="D80" s="64">
        <f t="shared" si="31"/>
        <v>0</v>
      </c>
      <c r="E80" s="64">
        <v>0</v>
      </c>
      <c r="F80" s="64">
        <v>0</v>
      </c>
      <c r="G80" s="64">
        <v>0</v>
      </c>
      <c r="H80" s="64">
        <v>0</v>
      </c>
      <c r="I80" s="64">
        <v>0</v>
      </c>
      <c r="J80" s="64">
        <v>0</v>
      </c>
      <c r="K80" s="48"/>
      <c r="O80" s="59"/>
      <c r="P80" s="60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2"/>
    </row>
    <row r="81" spans="1:28" ht="31.5" x14ac:dyDescent="0.25">
      <c r="A81" s="48"/>
      <c r="B81" s="66"/>
      <c r="C81" s="51" t="s">
        <v>8</v>
      </c>
      <c r="D81" s="64">
        <f t="shared" si="31"/>
        <v>604.69999999999993</v>
      </c>
      <c r="E81" s="64">
        <v>0</v>
      </c>
      <c r="F81" s="64">
        <v>0</v>
      </c>
      <c r="G81" s="64">
        <f>536.3+68.4</f>
        <v>604.69999999999993</v>
      </c>
      <c r="H81" s="64">
        <v>0</v>
      </c>
      <c r="I81" s="64">
        <v>0</v>
      </c>
      <c r="J81" s="64">
        <v>0</v>
      </c>
      <c r="K81" s="48"/>
      <c r="O81" s="59"/>
      <c r="P81" s="60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2"/>
    </row>
    <row r="82" spans="1:28" ht="31.5" x14ac:dyDescent="0.25">
      <c r="A82" s="48"/>
      <c r="B82" s="67"/>
      <c r="C82" s="51" t="s">
        <v>7</v>
      </c>
      <c r="D82" s="64">
        <f>I82+E82+F82+G82+H82+J82</f>
        <v>0</v>
      </c>
      <c r="E82" s="64">
        <v>0</v>
      </c>
      <c r="F82" s="64">
        <v>0</v>
      </c>
      <c r="G82" s="64">
        <v>0</v>
      </c>
      <c r="H82" s="64">
        <v>0</v>
      </c>
      <c r="I82" s="64">
        <v>0</v>
      </c>
      <c r="J82" s="64">
        <v>0</v>
      </c>
      <c r="K82" s="48"/>
      <c r="O82" s="59"/>
      <c r="P82" s="60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2"/>
    </row>
    <row r="83" spans="1:28" ht="31.5" x14ac:dyDescent="0.25">
      <c r="A83" s="48" t="s">
        <v>121</v>
      </c>
      <c r="B83" s="65" t="s">
        <v>49</v>
      </c>
      <c r="C83" s="63" t="str">
        <f>C144</f>
        <v>Итого, в том числе</v>
      </c>
      <c r="D83" s="64">
        <f>D84+D85+D86+D87</f>
        <v>552.44000000000005</v>
      </c>
      <c r="E83" s="64">
        <f t="shared" ref="E83:J83" si="32">E84+E85+E86+E87</f>
        <v>552.44000000000005</v>
      </c>
      <c r="F83" s="64">
        <f t="shared" si="32"/>
        <v>0</v>
      </c>
      <c r="G83" s="64">
        <f t="shared" si="32"/>
        <v>0</v>
      </c>
      <c r="H83" s="64">
        <f t="shared" si="32"/>
        <v>0</v>
      </c>
      <c r="I83" s="64">
        <f t="shared" si="32"/>
        <v>0</v>
      </c>
      <c r="J83" s="64">
        <f t="shared" si="32"/>
        <v>0</v>
      </c>
      <c r="K83" s="48" t="s">
        <v>44</v>
      </c>
      <c r="O83" s="59"/>
      <c r="P83" s="60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2"/>
    </row>
    <row r="84" spans="1:28" ht="31.5" x14ac:dyDescent="0.25">
      <c r="A84" s="48"/>
      <c r="B84" s="66"/>
      <c r="C84" s="51" t="str">
        <f>C145</f>
        <v>федеральный бюджет</v>
      </c>
      <c r="D84" s="64">
        <f t="shared" ref="D84:D86" si="33">I84+E84+F84+G84+H84+J84</f>
        <v>0</v>
      </c>
      <c r="E84" s="64">
        <v>0</v>
      </c>
      <c r="F84" s="64">
        <v>0</v>
      </c>
      <c r="G84" s="64">
        <v>0</v>
      </c>
      <c r="H84" s="64">
        <v>0</v>
      </c>
      <c r="I84" s="64">
        <v>0</v>
      </c>
      <c r="J84" s="64">
        <v>0</v>
      </c>
      <c r="K84" s="48"/>
      <c r="O84" s="59"/>
      <c r="P84" s="60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2"/>
    </row>
    <row r="85" spans="1:28" ht="31.5" x14ac:dyDescent="0.25">
      <c r="A85" s="48"/>
      <c r="B85" s="66"/>
      <c r="C85" s="51" t="str">
        <f>C146</f>
        <v>областной бюджет</v>
      </c>
      <c r="D85" s="64">
        <f t="shared" si="33"/>
        <v>0</v>
      </c>
      <c r="E85" s="64">
        <v>0</v>
      </c>
      <c r="F85" s="64">
        <v>0</v>
      </c>
      <c r="G85" s="64">
        <v>0</v>
      </c>
      <c r="H85" s="64">
        <v>0</v>
      </c>
      <c r="I85" s="64">
        <v>0</v>
      </c>
      <c r="J85" s="64">
        <v>0</v>
      </c>
      <c r="K85" s="48"/>
      <c r="O85" s="59"/>
      <c r="P85" s="60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2"/>
    </row>
    <row r="86" spans="1:28" ht="31.5" x14ac:dyDescent="0.25">
      <c r="A86" s="48"/>
      <c r="B86" s="66"/>
      <c r="C86" s="51" t="str">
        <f>C147</f>
        <v>местный бюджет</v>
      </c>
      <c r="D86" s="64">
        <f t="shared" si="33"/>
        <v>552.44000000000005</v>
      </c>
      <c r="E86" s="64">
        <f>192.24+165.5+194.7</f>
        <v>552.44000000000005</v>
      </c>
      <c r="F86" s="64">
        <v>0</v>
      </c>
      <c r="G86" s="64">
        <v>0</v>
      </c>
      <c r="H86" s="64">
        <v>0</v>
      </c>
      <c r="I86" s="64">
        <v>0</v>
      </c>
      <c r="J86" s="64">
        <v>0</v>
      </c>
      <c r="K86" s="48"/>
      <c r="O86" s="59"/>
      <c r="P86" s="60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2"/>
    </row>
    <row r="87" spans="1:28" ht="31.5" x14ac:dyDescent="0.25">
      <c r="A87" s="48"/>
      <c r="B87" s="67"/>
      <c r="C87" s="51" t="str">
        <f>C148</f>
        <v>внебюджетные средства</v>
      </c>
      <c r="D87" s="64">
        <f>I87+E87+F87+G87+H87+J87</f>
        <v>0</v>
      </c>
      <c r="E87" s="64">
        <v>0</v>
      </c>
      <c r="F87" s="64">
        <v>0</v>
      </c>
      <c r="G87" s="64">
        <v>0</v>
      </c>
      <c r="H87" s="64">
        <v>0</v>
      </c>
      <c r="I87" s="64">
        <v>0</v>
      </c>
      <c r="J87" s="64">
        <v>0</v>
      </c>
      <c r="K87" s="48"/>
      <c r="O87" s="59"/>
      <c r="P87" s="60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2"/>
    </row>
    <row r="88" spans="1:28" ht="30" customHeight="1" x14ac:dyDescent="0.25">
      <c r="A88" s="48" t="s">
        <v>122</v>
      </c>
      <c r="B88" s="48" t="s">
        <v>43</v>
      </c>
      <c r="C88" s="63" t="s">
        <v>24</v>
      </c>
      <c r="D88" s="64">
        <f t="shared" ref="D88:D112" si="34">SUM(E88:J88)</f>
        <v>759.6</v>
      </c>
      <c r="E88" s="64">
        <f t="shared" ref="E88:F88" si="35">SUM(E89:E92)</f>
        <v>759.6</v>
      </c>
      <c r="F88" s="64">
        <f t="shared" si="35"/>
        <v>0</v>
      </c>
      <c r="G88" s="64">
        <f t="shared" ref="G88:J88" si="36">SUM(G89:G92)</f>
        <v>0</v>
      </c>
      <c r="H88" s="64">
        <f t="shared" si="36"/>
        <v>0</v>
      </c>
      <c r="I88" s="64">
        <f t="shared" si="36"/>
        <v>0</v>
      </c>
      <c r="J88" s="64">
        <f t="shared" si="36"/>
        <v>0</v>
      </c>
      <c r="K88" s="48" t="s">
        <v>12</v>
      </c>
      <c r="O88" s="59"/>
      <c r="P88" s="60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2"/>
    </row>
    <row r="89" spans="1:28" ht="31.5" x14ac:dyDescent="0.25">
      <c r="A89" s="48"/>
      <c r="B89" s="48"/>
      <c r="C89" s="51" t="s">
        <v>5</v>
      </c>
      <c r="D89" s="64">
        <f t="shared" si="34"/>
        <v>0</v>
      </c>
      <c r="E89" s="64">
        <v>0</v>
      </c>
      <c r="F89" s="64">
        <v>0</v>
      </c>
      <c r="G89" s="64">
        <v>0</v>
      </c>
      <c r="H89" s="64">
        <v>0</v>
      </c>
      <c r="I89" s="64">
        <v>0</v>
      </c>
      <c r="J89" s="64">
        <v>0</v>
      </c>
      <c r="K89" s="48"/>
      <c r="O89" s="59"/>
      <c r="P89" s="60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2"/>
    </row>
    <row r="90" spans="1:28" ht="31.5" x14ac:dyDescent="0.25">
      <c r="A90" s="48"/>
      <c r="B90" s="48"/>
      <c r="C90" s="51" t="s">
        <v>6</v>
      </c>
      <c r="D90" s="64">
        <f t="shared" si="34"/>
        <v>0</v>
      </c>
      <c r="E90" s="64">
        <v>0</v>
      </c>
      <c r="F90" s="64">
        <v>0</v>
      </c>
      <c r="G90" s="64">
        <v>0</v>
      </c>
      <c r="H90" s="64">
        <v>0</v>
      </c>
      <c r="I90" s="64">
        <v>0</v>
      </c>
      <c r="J90" s="64">
        <v>0</v>
      </c>
      <c r="K90" s="48"/>
      <c r="O90" s="59"/>
      <c r="P90" s="60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2"/>
    </row>
    <row r="91" spans="1:28" ht="31.5" x14ac:dyDescent="0.25">
      <c r="A91" s="48"/>
      <c r="B91" s="48"/>
      <c r="C91" s="51" t="s">
        <v>8</v>
      </c>
      <c r="D91" s="64">
        <f t="shared" si="34"/>
        <v>759.6</v>
      </c>
      <c r="E91" s="64">
        <f>790.2-30.6</f>
        <v>759.6</v>
      </c>
      <c r="F91" s="64">
        <v>0</v>
      </c>
      <c r="G91" s="64">
        <v>0</v>
      </c>
      <c r="H91" s="64">
        <v>0</v>
      </c>
      <c r="I91" s="64">
        <v>0</v>
      </c>
      <c r="J91" s="64">
        <v>0</v>
      </c>
      <c r="K91" s="48"/>
      <c r="O91" s="59"/>
      <c r="P91" s="60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2"/>
    </row>
    <row r="92" spans="1:28" ht="31.5" x14ac:dyDescent="0.25">
      <c r="A92" s="48"/>
      <c r="B92" s="48"/>
      <c r="C92" s="51" t="s">
        <v>7</v>
      </c>
      <c r="D92" s="64">
        <f t="shared" si="34"/>
        <v>0</v>
      </c>
      <c r="E92" s="64">
        <v>0</v>
      </c>
      <c r="F92" s="64">
        <v>0</v>
      </c>
      <c r="G92" s="64">
        <v>0</v>
      </c>
      <c r="H92" s="64">
        <v>0</v>
      </c>
      <c r="I92" s="64">
        <v>0</v>
      </c>
      <c r="J92" s="64">
        <v>0</v>
      </c>
      <c r="K92" s="48"/>
      <c r="O92" s="59"/>
      <c r="P92" s="60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2"/>
    </row>
    <row r="93" spans="1:28" ht="30" customHeight="1" x14ac:dyDescent="0.25">
      <c r="A93" s="48" t="s">
        <v>123</v>
      </c>
      <c r="B93" s="48" t="s">
        <v>48</v>
      </c>
      <c r="C93" s="63" t="s">
        <v>24</v>
      </c>
      <c r="D93" s="64">
        <f t="shared" si="34"/>
        <v>0</v>
      </c>
      <c r="E93" s="64">
        <f t="shared" ref="E93:J93" si="37">SUM(E94:E97)</f>
        <v>0</v>
      </c>
      <c r="F93" s="64">
        <f t="shared" si="37"/>
        <v>0</v>
      </c>
      <c r="G93" s="64">
        <f t="shared" si="37"/>
        <v>0</v>
      </c>
      <c r="H93" s="64">
        <f t="shared" si="37"/>
        <v>0</v>
      </c>
      <c r="I93" s="64">
        <f t="shared" si="37"/>
        <v>0</v>
      </c>
      <c r="J93" s="64">
        <f t="shared" si="37"/>
        <v>0</v>
      </c>
      <c r="K93" s="48" t="s">
        <v>12</v>
      </c>
      <c r="O93" s="59"/>
      <c r="P93" s="60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2"/>
    </row>
    <row r="94" spans="1:28" ht="31.5" x14ac:dyDescent="0.25">
      <c r="A94" s="48"/>
      <c r="B94" s="48"/>
      <c r="C94" s="51" t="s">
        <v>5</v>
      </c>
      <c r="D94" s="64">
        <f t="shared" si="34"/>
        <v>0</v>
      </c>
      <c r="E94" s="64">
        <v>0</v>
      </c>
      <c r="F94" s="64">
        <v>0</v>
      </c>
      <c r="G94" s="64">
        <v>0</v>
      </c>
      <c r="H94" s="64">
        <v>0</v>
      </c>
      <c r="I94" s="64">
        <v>0</v>
      </c>
      <c r="J94" s="64">
        <v>0</v>
      </c>
      <c r="K94" s="48"/>
      <c r="O94" s="59"/>
      <c r="P94" s="60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2"/>
    </row>
    <row r="95" spans="1:28" ht="31.5" x14ac:dyDescent="0.25">
      <c r="A95" s="48"/>
      <c r="B95" s="48"/>
      <c r="C95" s="51" t="s">
        <v>6</v>
      </c>
      <c r="D95" s="64">
        <f t="shared" si="34"/>
        <v>0</v>
      </c>
      <c r="E95" s="64">
        <v>0</v>
      </c>
      <c r="F95" s="64">
        <v>0</v>
      </c>
      <c r="G95" s="64">
        <v>0</v>
      </c>
      <c r="H95" s="64">
        <v>0</v>
      </c>
      <c r="I95" s="64">
        <v>0</v>
      </c>
      <c r="J95" s="64">
        <v>0</v>
      </c>
      <c r="K95" s="48"/>
      <c r="O95" s="59"/>
      <c r="P95" s="60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2"/>
    </row>
    <row r="96" spans="1:28" ht="31.5" x14ac:dyDescent="0.25">
      <c r="A96" s="48"/>
      <c r="B96" s="48"/>
      <c r="C96" s="51" t="s">
        <v>8</v>
      </c>
      <c r="D96" s="64">
        <f t="shared" si="34"/>
        <v>0</v>
      </c>
      <c r="E96" s="64">
        <v>0</v>
      </c>
      <c r="F96" s="64">
        <v>0</v>
      </c>
      <c r="G96" s="64">
        <v>0</v>
      </c>
      <c r="H96" s="64">
        <v>0</v>
      </c>
      <c r="I96" s="64">
        <v>0</v>
      </c>
      <c r="J96" s="64">
        <v>0</v>
      </c>
      <c r="K96" s="48"/>
      <c r="O96" s="59"/>
      <c r="P96" s="60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2"/>
    </row>
    <row r="97" spans="1:28" ht="31.5" x14ac:dyDescent="0.25">
      <c r="A97" s="48"/>
      <c r="B97" s="48"/>
      <c r="C97" s="51" t="s">
        <v>7</v>
      </c>
      <c r="D97" s="64">
        <f t="shared" si="34"/>
        <v>0</v>
      </c>
      <c r="E97" s="64">
        <v>0</v>
      </c>
      <c r="F97" s="64">
        <v>0</v>
      </c>
      <c r="G97" s="64">
        <v>0</v>
      </c>
      <c r="H97" s="64">
        <v>0</v>
      </c>
      <c r="I97" s="64">
        <v>0</v>
      </c>
      <c r="J97" s="64">
        <v>0</v>
      </c>
      <c r="K97" s="48"/>
      <c r="O97" s="59"/>
      <c r="P97" s="60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2"/>
    </row>
    <row r="98" spans="1:28" ht="30" customHeight="1" x14ac:dyDescent="0.25">
      <c r="A98" s="77" t="s">
        <v>124</v>
      </c>
      <c r="B98" s="48" t="s">
        <v>26</v>
      </c>
      <c r="C98" s="63" t="s">
        <v>24</v>
      </c>
      <c r="D98" s="64">
        <f t="shared" si="34"/>
        <v>0</v>
      </c>
      <c r="E98" s="64">
        <f t="shared" ref="E98:J98" si="38">SUM(E99:E102)</f>
        <v>0</v>
      </c>
      <c r="F98" s="64">
        <f t="shared" si="38"/>
        <v>0</v>
      </c>
      <c r="G98" s="64">
        <f t="shared" si="38"/>
        <v>0</v>
      </c>
      <c r="H98" s="64">
        <f t="shared" si="38"/>
        <v>0</v>
      </c>
      <c r="I98" s="64">
        <f t="shared" si="38"/>
        <v>0</v>
      </c>
      <c r="J98" s="64">
        <f t="shared" si="38"/>
        <v>0</v>
      </c>
      <c r="K98" s="48" t="s">
        <v>25</v>
      </c>
      <c r="O98" s="59"/>
      <c r="P98" s="60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2"/>
    </row>
    <row r="99" spans="1:28" ht="31.5" x14ac:dyDescent="0.25">
      <c r="A99" s="77"/>
      <c r="B99" s="48"/>
      <c r="C99" s="51" t="s">
        <v>5</v>
      </c>
      <c r="D99" s="64">
        <f t="shared" si="34"/>
        <v>0</v>
      </c>
      <c r="E99" s="64">
        <v>0</v>
      </c>
      <c r="F99" s="64">
        <v>0</v>
      </c>
      <c r="G99" s="64">
        <v>0</v>
      </c>
      <c r="H99" s="64">
        <v>0</v>
      </c>
      <c r="I99" s="64">
        <v>0</v>
      </c>
      <c r="J99" s="64">
        <v>0</v>
      </c>
      <c r="K99" s="48"/>
      <c r="O99" s="59"/>
      <c r="P99" s="60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2"/>
    </row>
    <row r="100" spans="1:28" ht="31.5" x14ac:dyDescent="0.25">
      <c r="A100" s="77"/>
      <c r="B100" s="48"/>
      <c r="C100" s="51" t="s">
        <v>6</v>
      </c>
      <c r="D100" s="64">
        <f t="shared" si="34"/>
        <v>0</v>
      </c>
      <c r="E100" s="64">
        <v>0</v>
      </c>
      <c r="F100" s="64">
        <v>0</v>
      </c>
      <c r="G100" s="64">
        <v>0</v>
      </c>
      <c r="H100" s="64">
        <v>0</v>
      </c>
      <c r="I100" s="64">
        <v>0</v>
      </c>
      <c r="J100" s="64">
        <v>0</v>
      </c>
      <c r="K100" s="48"/>
      <c r="O100" s="59"/>
      <c r="P100" s="60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2"/>
    </row>
    <row r="101" spans="1:28" ht="31.5" x14ac:dyDescent="0.25">
      <c r="A101" s="77"/>
      <c r="B101" s="48"/>
      <c r="C101" s="51" t="s">
        <v>8</v>
      </c>
      <c r="D101" s="64">
        <f t="shared" si="34"/>
        <v>0</v>
      </c>
      <c r="E101" s="64">
        <v>0</v>
      </c>
      <c r="F101" s="64">
        <v>0</v>
      </c>
      <c r="G101" s="64">
        <v>0</v>
      </c>
      <c r="H101" s="64">
        <v>0</v>
      </c>
      <c r="I101" s="64">
        <v>0</v>
      </c>
      <c r="J101" s="64">
        <v>0</v>
      </c>
      <c r="K101" s="48"/>
      <c r="O101" s="59"/>
      <c r="P101" s="60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2"/>
    </row>
    <row r="102" spans="1:28" ht="31.5" x14ac:dyDescent="0.25">
      <c r="A102" s="77"/>
      <c r="B102" s="48"/>
      <c r="C102" s="51" t="s">
        <v>7</v>
      </c>
      <c r="D102" s="64">
        <f t="shared" si="34"/>
        <v>0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48"/>
      <c r="O102" s="59"/>
      <c r="P102" s="60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2"/>
    </row>
    <row r="103" spans="1:28" ht="31.5" x14ac:dyDescent="0.25">
      <c r="A103" s="77" t="s">
        <v>52</v>
      </c>
      <c r="B103" s="48" t="s">
        <v>26</v>
      </c>
      <c r="C103" s="63" t="s">
        <v>24</v>
      </c>
      <c r="D103" s="64">
        <f t="shared" si="34"/>
        <v>0</v>
      </c>
      <c r="E103" s="64">
        <f t="shared" ref="E103:F103" si="39">SUM(E104:E107)</f>
        <v>0</v>
      </c>
      <c r="F103" s="64">
        <f t="shared" si="39"/>
        <v>0</v>
      </c>
      <c r="G103" s="64">
        <f t="shared" ref="G103:J103" si="40">SUM(G104:G107)</f>
        <v>0</v>
      </c>
      <c r="H103" s="64">
        <f t="shared" si="40"/>
        <v>0</v>
      </c>
      <c r="I103" s="64">
        <f t="shared" si="40"/>
        <v>0</v>
      </c>
      <c r="J103" s="64">
        <f t="shared" si="40"/>
        <v>0</v>
      </c>
      <c r="K103" s="48" t="s">
        <v>67</v>
      </c>
      <c r="O103" s="59"/>
      <c r="P103" s="60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2"/>
    </row>
    <row r="104" spans="1:28" ht="31.5" x14ac:dyDescent="0.25">
      <c r="A104" s="77"/>
      <c r="B104" s="48"/>
      <c r="C104" s="51" t="s">
        <v>5</v>
      </c>
      <c r="D104" s="64">
        <f t="shared" si="34"/>
        <v>0</v>
      </c>
      <c r="E104" s="64">
        <v>0</v>
      </c>
      <c r="F104" s="64">
        <v>0</v>
      </c>
      <c r="G104" s="64">
        <v>0</v>
      </c>
      <c r="H104" s="64">
        <v>0</v>
      </c>
      <c r="I104" s="64">
        <v>0</v>
      </c>
      <c r="J104" s="64">
        <v>0</v>
      </c>
      <c r="K104" s="48"/>
      <c r="O104" s="59"/>
      <c r="P104" s="60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2"/>
    </row>
    <row r="105" spans="1:28" ht="31.5" x14ac:dyDescent="0.25">
      <c r="A105" s="77"/>
      <c r="B105" s="48"/>
      <c r="C105" s="51" t="s">
        <v>6</v>
      </c>
      <c r="D105" s="64">
        <f t="shared" si="34"/>
        <v>0</v>
      </c>
      <c r="E105" s="64">
        <v>0</v>
      </c>
      <c r="F105" s="64">
        <v>0</v>
      </c>
      <c r="G105" s="64">
        <v>0</v>
      </c>
      <c r="H105" s="64">
        <v>0</v>
      </c>
      <c r="I105" s="64">
        <v>0</v>
      </c>
      <c r="J105" s="64">
        <v>0</v>
      </c>
      <c r="K105" s="48"/>
      <c r="O105" s="59"/>
      <c r="P105" s="60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2"/>
    </row>
    <row r="106" spans="1:28" ht="31.5" x14ac:dyDescent="0.25">
      <c r="A106" s="77"/>
      <c r="B106" s="48"/>
      <c r="C106" s="51" t="s">
        <v>8</v>
      </c>
      <c r="D106" s="64">
        <f t="shared" si="34"/>
        <v>0</v>
      </c>
      <c r="E106" s="64">
        <v>0</v>
      </c>
      <c r="F106" s="64">
        <v>0</v>
      </c>
      <c r="G106" s="64">
        <v>0</v>
      </c>
      <c r="H106" s="64">
        <v>0</v>
      </c>
      <c r="I106" s="64">
        <v>0</v>
      </c>
      <c r="J106" s="64">
        <v>0</v>
      </c>
      <c r="K106" s="48"/>
      <c r="O106" s="59"/>
      <c r="P106" s="60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2"/>
    </row>
    <row r="107" spans="1:28" ht="31.5" x14ac:dyDescent="0.25">
      <c r="A107" s="77"/>
      <c r="B107" s="48"/>
      <c r="C107" s="51" t="s">
        <v>7</v>
      </c>
      <c r="D107" s="64">
        <f t="shared" si="34"/>
        <v>0</v>
      </c>
      <c r="E107" s="64">
        <v>0</v>
      </c>
      <c r="F107" s="64">
        <v>0</v>
      </c>
      <c r="G107" s="64">
        <v>0</v>
      </c>
      <c r="H107" s="64">
        <v>0</v>
      </c>
      <c r="I107" s="64">
        <v>0</v>
      </c>
      <c r="J107" s="64">
        <v>0</v>
      </c>
      <c r="K107" s="48"/>
      <c r="O107" s="59"/>
      <c r="P107" s="60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2"/>
    </row>
    <row r="108" spans="1:28" ht="30" customHeight="1" x14ac:dyDescent="0.25">
      <c r="A108" s="77" t="s">
        <v>53</v>
      </c>
      <c r="B108" s="48" t="s">
        <v>26</v>
      </c>
      <c r="C108" s="63" t="s">
        <v>24</v>
      </c>
      <c r="D108" s="64">
        <f t="shared" si="34"/>
        <v>0</v>
      </c>
      <c r="E108" s="64">
        <f t="shared" ref="E108:J108" si="41">SUM(E109:E112)</f>
        <v>0</v>
      </c>
      <c r="F108" s="64">
        <f t="shared" si="41"/>
        <v>0</v>
      </c>
      <c r="G108" s="64">
        <f t="shared" si="41"/>
        <v>0</v>
      </c>
      <c r="H108" s="64">
        <f t="shared" si="41"/>
        <v>0</v>
      </c>
      <c r="I108" s="64">
        <f t="shared" si="41"/>
        <v>0</v>
      </c>
      <c r="J108" s="64">
        <f t="shared" si="41"/>
        <v>0</v>
      </c>
      <c r="K108" s="48" t="s">
        <v>68</v>
      </c>
      <c r="O108" s="59"/>
      <c r="P108" s="60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2"/>
    </row>
    <row r="109" spans="1:28" ht="31.5" x14ac:dyDescent="0.25">
      <c r="A109" s="77"/>
      <c r="B109" s="48"/>
      <c r="C109" s="51" t="s">
        <v>5</v>
      </c>
      <c r="D109" s="64">
        <f t="shared" si="34"/>
        <v>0</v>
      </c>
      <c r="E109" s="64">
        <v>0</v>
      </c>
      <c r="F109" s="64">
        <v>0</v>
      </c>
      <c r="G109" s="64">
        <v>0</v>
      </c>
      <c r="H109" s="64">
        <v>0</v>
      </c>
      <c r="I109" s="64">
        <v>0</v>
      </c>
      <c r="J109" s="64">
        <v>0</v>
      </c>
      <c r="K109" s="48"/>
      <c r="O109" s="59"/>
      <c r="P109" s="60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2"/>
    </row>
    <row r="110" spans="1:28" ht="31.5" x14ac:dyDescent="0.25">
      <c r="A110" s="77"/>
      <c r="B110" s="48"/>
      <c r="C110" s="51" t="s">
        <v>6</v>
      </c>
      <c r="D110" s="64">
        <f t="shared" si="34"/>
        <v>0</v>
      </c>
      <c r="E110" s="64">
        <v>0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48"/>
      <c r="O110" s="59"/>
      <c r="P110" s="60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2"/>
    </row>
    <row r="111" spans="1:28" ht="31.5" x14ac:dyDescent="0.25">
      <c r="A111" s="77"/>
      <c r="B111" s="48"/>
      <c r="C111" s="51" t="s">
        <v>8</v>
      </c>
      <c r="D111" s="64">
        <f t="shared" si="34"/>
        <v>0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48"/>
      <c r="O111" s="59"/>
      <c r="P111" s="60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2"/>
    </row>
    <row r="112" spans="1:28" ht="31.5" x14ac:dyDescent="0.25">
      <c r="A112" s="77"/>
      <c r="B112" s="48"/>
      <c r="C112" s="51" t="s">
        <v>7</v>
      </c>
      <c r="D112" s="64">
        <f t="shared" si="34"/>
        <v>0</v>
      </c>
      <c r="E112" s="64">
        <v>0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48"/>
      <c r="O112" s="59"/>
      <c r="P112" s="60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2"/>
    </row>
    <row r="113" spans="1:28" ht="31.5" x14ac:dyDescent="0.25">
      <c r="A113" s="81" t="s">
        <v>55</v>
      </c>
      <c r="B113" s="48" t="s">
        <v>26</v>
      </c>
      <c r="C113" s="63" t="s">
        <v>24</v>
      </c>
      <c r="D113" s="64">
        <f>D114+D115+D116+D117</f>
        <v>10000</v>
      </c>
      <c r="E113" s="64">
        <f t="shared" ref="E113:J113" si="42">E114+E115+E116+E117</f>
        <v>10000</v>
      </c>
      <c r="F113" s="64">
        <f t="shared" si="42"/>
        <v>0</v>
      </c>
      <c r="G113" s="64">
        <f t="shared" si="42"/>
        <v>0</v>
      </c>
      <c r="H113" s="64">
        <f t="shared" si="42"/>
        <v>0</v>
      </c>
      <c r="I113" s="64">
        <f t="shared" si="42"/>
        <v>0</v>
      </c>
      <c r="J113" s="64">
        <f t="shared" si="42"/>
        <v>0</v>
      </c>
      <c r="K113" s="65" t="s">
        <v>60</v>
      </c>
      <c r="O113" s="59"/>
      <c r="P113" s="60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2"/>
    </row>
    <row r="114" spans="1:28" ht="31.5" x14ac:dyDescent="0.25">
      <c r="A114" s="66"/>
      <c r="B114" s="48"/>
      <c r="C114" s="51" t="s">
        <v>5</v>
      </c>
      <c r="D114" s="64">
        <f t="shared" ref="D114:D116" si="43">I114+E114+F114+G114+H114+J114</f>
        <v>0</v>
      </c>
      <c r="E114" s="64">
        <v>0</v>
      </c>
      <c r="F114" s="64">
        <v>0</v>
      </c>
      <c r="G114" s="64">
        <v>0</v>
      </c>
      <c r="H114" s="64">
        <v>0</v>
      </c>
      <c r="I114" s="64">
        <v>0</v>
      </c>
      <c r="J114" s="64">
        <v>0</v>
      </c>
      <c r="K114" s="66"/>
      <c r="O114" s="59"/>
      <c r="P114" s="60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2"/>
    </row>
    <row r="115" spans="1:28" ht="31.5" x14ac:dyDescent="0.25">
      <c r="A115" s="66"/>
      <c r="B115" s="48"/>
      <c r="C115" s="51" t="s">
        <v>6</v>
      </c>
      <c r="D115" s="64">
        <f t="shared" si="43"/>
        <v>10000</v>
      </c>
      <c r="E115" s="64">
        <v>10000</v>
      </c>
      <c r="F115" s="64">
        <v>0</v>
      </c>
      <c r="G115" s="64">
        <v>0</v>
      </c>
      <c r="H115" s="64">
        <v>0</v>
      </c>
      <c r="I115" s="64">
        <v>0</v>
      </c>
      <c r="J115" s="64">
        <v>0</v>
      </c>
      <c r="K115" s="66"/>
      <c r="O115" s="59"/>
      <c r="P115" s="60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2"/>
    </row>
    <row r="116" spans="1:28" ht="31.5" x14ac:dyDescent="0.25">
      <c r="A116" s="66"/>
      <c r="B116" s="48"/>
      <c r="C116" s="51" t="s">
        <v>8</v>
      </c>
      <c r="D116" s="64">
        <f t="shared" si="43"/>
        <v>0</v>
      </c>
      <c r="E116" s="64">
        <v>0</v>
      </c>
      <c r="F116" s="64">
        <v>0</v>
      </c>
      <c r="G116" s="64">
        <v>0</v>
      </c>
      <c r="H116" s="64">
        <v>0</v>
      </c>
      <c r="I116" s="64">
        <v>0</v>
      </c>
      <c r="J116" s="64">
        <v>0</v>
      </c>
      <c r="K116" s="66"/>
      <c r="O116" s="59"/>
      <c r="P116" s="60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2"/>
    </row>
    <row r="117" spans="1:28" ht="31.5" x14ac:dyDescent="0.25">
      <c r="A117" s="67"/>
      <c r="B117" s="48"/>
      <c r="C117" s="51" t="s">
        <v>7</v>
      </c>
      <c r="D117" s="64">
        <f>I117+E117+F117+G117+H117+J117</f>
        <v>0</v>
      </c>
      <c r="E117" s="64">
        <v>0</v>
      </c>
      <c r="F117" s="64">
        <v>0</v>
      </c>
      <c r="G117" s="64">
        <v>0</v>
      </c>
      <c r="H117" s="64">
        <v>0</v>
      </c>
      <c r="I117" s="64">
        <v>0</v>
      </c>
      <c r="J117" s="64">
        <v>0</v>
      </c>
      <c r="K117" s="67"/>
      <c r="O117" s="59"/>
      <c r="P117" s="60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2"/>
    </row>
    <row r="118" spans="1:28" ht="31.5" x14ac:dyDescent="0.25">
      <c r="A118" s="81" t="s">
        <v>56</v>
      </c>
      <c r="B118" s="48" t="s">
        <v>26</v>
      </c>
      <c r="C118" s="63" t="s">
        <v>24</v>
      </c>
      <c r="D118" s="64">
        <f>D119+D120+D121+D122</f>
        <v>0</v>
      </c>
      <c r="E118" s="64">
        <f t="shared" ref="E118:J118" si="44">E119+E120+E121+E122</f>
        <v>0</v>
      </c>
      <c r="F118" s="64">
        <f t="shared" si="44"/>
        <v>0</v>
      </c>
      <c r="G118" s="64">
        <f t="shared" si="44"/>
        <v>0</v>
      </c>
      <c r="H118" s="64">
        <f t="shared" si="44"/>
        <v>0</v>
      </c>
      <c r="I118" s="64">
        <f t="shared" si="44"/>
        <v>0</v>
      </c>
      <c r="J118" s="64">
        <f t="shared" si="44"/>
        <v>0</v>
      </c>
      <c r="K118" s="65" t="s">
        <v>62</v>
      </c>
      <c r="O118" s="59"/>
      <c r="P118" s="60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2"/>
    </row>
    <row r="119" spans="1:28" ht="31.5" x14ac:dyDescent="0.25">
      <c r="A119" s="66"/>
      <c r="B119" s="48"/>
      <c r="C119" s="51" t="s">
        <v>5</v>
      </c>
      <c r="D119" s="64">
        <f t="shared" ref="D119:D121" si="45">I119+E119+F119+G119+H119+J119</f>
        <v>0</v>
      </c>
      <c r="E119" s="64">
        <v>0</v>
      </c>
      <c r="F119" s="64">
        <v>0</v>
      </c>
      <c r="G119" s="64">
        <v>0</v>
      </c>
      <c r="H119" s="64">
        <v>0</v>
      </c>
      <c r="I119" s="64">
        <v>0</v>
      </c>
      <c r="J119" s="64">
        <v>0</v>
      </c>
      <c r="K119" s="66"/>
      <c r="O119" s="59"/>
      <c r="P119" s="60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2"/>
    </row>
    <row r="120" spans="1:28" ht="31.5" x14ac:dyDescent="0.25">
      <c r="A120" s="66"/>
      <c r="B120" s="48"/>
      <c r="C120" s="51" t="s">
        <v>6</v>
      </c>
      <c r="D120" s="64">
        <f t="shared" si="45"/>
        <v>0</v>
      </c>
      <c r="E120" s="64">
        <v>0</v>
      </c>
      <c r="F120" s="64">
        <v>0</v>
      </c>
      <c r="G120" s="64">
        <v>0</v>
      </c>
      <c r="H120" s="64">
        <v>0</v>
      </c>
      <c r="I120" s="64">
        <v>0</v>
      </c>
      <c r="J120" s="64">
        <v>0</v>
      </c>
      <c r="K120" s="66"/>
      <c r="O120" s="59"/>
      <c r="P120" s="60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2"/>
    </row>
    <row r="121" spans="1:28" ht="31.5" x14ac:dyDescent="0.25">
      <c r="A121" s="66"/>
      <c r="B121" s="48"/>
      <c r="C121" s="51" t="s">
        <v>8</v>
      </c>
      <c r="D121" s="64">
        <f t="shared" si="45"/>
        <v>0</v>
      </c>
      <c r="E121" s="64">
        <v>0</v>
      </c>
      <c r="F121" s="64">
        <v>0</v>
      </c>
      <c r="G121" s="64">
        <v>0</v>
      </c>
      <c r="H121" s="64">
        <v>0</v>
      </c>
      <c r="I121" s="64">
        <v>0</v>
      </c>
      <c r="J121" s="64">
        <v>0</v>
      </c>
      <c r="K121" s="66"/>
      <c r="O121" s="59"/>
      <c r="P121" s="60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2"/>
    </row>
    <row r="122" spans="1:28" ht="31.5" x14ac:dyDescent="0.25">
      <c r="A122" s="67"/>
      <c r="B122" s="48"/>
      <c r="C122" s="51" t="s">
        <v>7</v>
      </c>
      <c r="D122" s="64">
        <f>I122+E122+F122+G122+H122+J122</f>
        <v>0</v>
      </c>
      <c r="E122" s="64">
        <v>0</v>
      </c>
      <c r="F122" s="64">
        <v>0</v>
      </c>
      <c r="G122" s="64">
        <v>0</v>
      </c>
      <c r="H122" s="64">
        <v>0</v>
      </c>
      <c r="I122" s="64">
        <v>0</v>
      </c>
      <c r="J122" s="64">
        <v>0</v>
      </c>
      <c r="K122" s="67"/>
      <c r="O122" s="59"/>
      <c r="P122" s="60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2"/>
    </row>
    <row r="123" spans="1:28" ht="31.5" x14ac:dyDescent="0.25">
      <c r="A123" s="81" t="s">
        <v>73</v>
      </c>
      <c r="B123" s="48" t="s">
        <v>26</v>
      </c>
      <c r="C123" s="63" t="s">
        <v>24</v>
      </c>
      <c r="D123" s="64">
        <f>D124+D125+D126+D127</f>
        <v>3693.8</v>
      </c>
      <c r="E123" s="64">
        <f t="shared" ref="E123:J123" si="46">E124+E125+E126+E127</f>
        <v>1100</v>
      </c>
      <c r="F123" s="64">
        <f t="shared" si="46"/>
        <v>2593.8000000000002</v>
      </c>
      <c r="G123" s="64">
        <f t="shared" si="46"/>
        <v>0</v>
      </c>
      <c r="H123" s="64">
        <f t="shared" si="46"/>
        <v>0</v>
      </c>
      <c r="I123" s="64">
        <f t="shared" si="46"/>
        <v>0</v>
      </c>
      <c r="J123" s="64">
        <f t="shared" si="46"/>
        <v>0</v>
      </c>
      <c r="K123" s="65" t="s">
        <v>61</v>
      </c>
      <c r="O123" s="59"/>
      <c r="P123" s="60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2"/>
    </row>
    <row r="124" spans="1:28" ht="31.5" x14ac:dyDescent="0.25">
      <c r="A124" s="66"/>
      <c r="B124" s="48"/>
      <c r="C124" s="51" t="s">
        <v>5</v>
      </c>
      <c r="D124" s="64">
        <f t="shared" ref="D124:D126" si="47">I124+E124+F124+G124+H124+J124</f>
        <v>0</v>
      </c>
      <c r="E124" s="64">
        <v>0</v>
      </c>
      <c r="F124" s="64">
        <v>0</v>
      </c>
      <c r="G124" s="64">
        <v>0</v>
      </c>
      <c r="H124" s="64">
        <v>0</v>
      </c>
      <c r="I124" s="64">
        <v>0</v>
      </c>
      <c r="J124" s="64">
        <v>0</v>
      </c>
      <c r="K124" s="66"/>
      <c r="O124" s="59"/>
      <c r="P124" s="60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2"/>
    </row>
    <row r="125" spans="1:28" ht="31.5" x14ac:dyDescent="0.25">
      <c r="A125" s="66"/>
      <c r="B125" s="48"/>
      <c r="C125" s="51" t="s">
        <v>6</v>
      </c>
      <c r="D125" s="64">
        <f t="shared" si="47"/>
        <v>1725.9</v>
      </c>
      <c r="E125" s="64">
        <v>0</v>
      </c>
      <c r="F125" s="64">
        <v>1725.9</v>
      </c>
      <c r="G125" s="64">
        <v>0</v>
      </c>
      <c r="H125" s="64">
        <v>0</v>
      </c>
      <c r="I125" s="64">
        <v>0</v>
      </c>
      <c r="J125" s="64">
        <v>0</v>
      </c>
      <c r="K125" s="66"/>
      <c r="O125" s="59"/>
      <c r="P125" s="60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2"/>
    </row>
    <row r="126" spans="1:28" ht="31.5" x14ac:dyDescent="0.25">
      <c r="A126" s="66"/>
      <c r="B126" s="48"/>
      <c r="C126" s="51" t="s">
        <v>8</v>
      </c>
      <c r="D126" s="64">
        <f t="shared" si="47"/>
        <v>1967.9</v>
      </c>
      <c r="E126" s="64">
        <v>1100</v>
      </c>
      <c r="F126" s="64">
        <v>867.9</v>
      </c>
      <c r="G126" s="64">
        <v>0</v>
      </c>
      <c r="H126" s="64">
        <v>0</v>
      </c>
      <c r="I126" s="64">
        <v>0</v>
      </c>
      <c r="J126" s="64">
        <v>0</v>
      </c>
      <c r="K126" s="66"/>
      <c r="O126" s="59"/>
      <c r="P126" s="60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2"/>
    </row>
    <row r="127" spans="1:28" ht="31.5" x14ac:dyDescent="0.25">
      <c r="A127" s="67"/>
      <c r="B127" s="48"/>
      <c r="C127" s="51" t="s">
        <v>7</v>
      </c>
      <c r="D127" s="64">
        <f>I127+E127+F127+G127+H127+J127</f>
        <v>0</v>
      </c>
      <c r="E127" s="64">
        <v>0</v>
      </c>
      <c r="F127" s="64">
        <v>0</v>
      </c>
      <c r="G127" s="64">
        <v>0</v>
      </c>
      <c r="H127" s="64">
        <v>0</v>
      </c>
      <c r="I127" s="64">
        <v>0</v>
      </c>
      <c r="J127" s="64">
        <v>0</v>
      </c>
      <c r="K127" s="67"/>
      <c r="O127" s="59"/>
      <c r="P127" s="60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2"/>
    </row>
    <row r="128" spans="1:28" ht="31.5" x14ac:dyDescent="0.25">
      <c r="A128" s="81" t="s">
        <v>58</v>
      </c>
      <c r="B128" s="48" t="s">
        <v>26</v>
      </c>
      <c r="C128" s="63" t="s">
        <v>24</v>
      </c>
      <c r="D128" s="64">
        <f>D129+D130+D131+D132</f>
        <v>911.8</v>
      </c>
      <c r="E128" s="64">
        <f t="shared" ref="E128:I128" si="48">E129+E130+E131+E132</f>
        <v>0</v>
      </c>
      <c r="F128" s="64">
        <f t="shared" si="48"/>
        <v>911.8</v>
      </c>
      <c r="G128" s="64">
        <f t="shared" si="48"/>
        <v>0</v>
      </c>
      <c r="H128" s="64">
        <f t="shared" si="48"/>
        <v>0</v>
      </c>
      <c r="I128" s="64">
        <f t="shared" si="48"/>
        <v>0</v>
      </c>
      <c r="J128" s="64">
        <v>0</v>
      </c>
      <c r="K128" s="65" t="s">
        <v>64</v>
      </c>
      <c r="O128" s="59"/>
      <c r="P128" s="60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2"/>
    </row>
    <row r="129" spans="1:28" ht="31.5" x14ac:dyDescent="0.25">
      <c r="A129" s="66"/>
      <c r="B129" s="48"/>
      <c r="C129" s="51" t="s">
        <v>5</v>
      </c>
      <c r="D129" s="64">
        <f t="shared" ref="D129:D131" si="49">I129+E129+F129+G129+H129+J129</f>
        <v>0</v>
      </c>
      <c r="E129" s="64">
        <v>0</v>
      </c>
      <c r="F129" s="64">
        <v>0</v>
      </c>
      <c r="G129" s="64">
        <v>0</v>
      </c>
      <c r="H129" s="64">
        <v>0</v>
      </c>
      <c r="I129" s="64">
        <v>0</v>
      </c>
      <c r="J129" s="64">
        <v>0</v>
      </c>
      <c r="K129" s="66"/>
      <c r="O129" s="59"/>
      <c r="P129" s="60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2"/>
    </row>
    <row r="130" spans="1:28" ht="31.5" x14ac:dyDescent="0.25">
      <c r="A130" s="66"/>
      <c r="B130" s="48"/>
      <c r="C130" s="51" t="s">
        <v>6</v>
      </c>
      <c r="D130" s="64">
        <f t="shared" si="49"/>
        <v>613.29999999999995</v>
      </c>
      <c r="E130" s="64">
        <v>0</v>
      </c>
      <c r="F130" s="64">
        <v>613.29999999999995</v>
      </c>
      <c r="G130" s="64">
        <v>0</v>
      </c>
      <c r="H130" s="64">
        <v>0</v>
      </c>
      <c r="I130" s="64">
        <v>0</v>
      </c>
      <c r="J130" s="64">
        <v>0</v>
      </c>
      <c r="K130" s="66"/>
      <c r="O130" s="59"/>
      <c r="P130" s="60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2"/>
    </row>
    <row r="131" spans="1:28" ht="31.5" x14ac:dyDescent="0.25">
      <c r="A131" s="66"/>
      <c r="B131" s="48"/>
      <c r="C131" s="51" t="s">
        <v>8</v>
      </c>
      <c r="D131" s="64">
        <f t="shared" si="49"/>
        <v>298.5</v>
      </c>
      <c r="E131" s="64">
        <v>0</v>
      </c>
      <c r="F131" s="64">
        <v>298.5</v>
      </c>
      <c r="G131" s="64">
        <v>0</v>
      </c>
      <c r="H131" s="64">
        <v>0</v>
      </c>
      <c r="I131" s="64">
        <v>0</v>
      </c>
      <c r="J131" s="64">
        <v>0</v>
      </c>
      <c r="K131" s="66"/>
      <c r="O131" s="59"/>
      <c r="P131" s="60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2"/>
    </row>
    <row r="132" spans="1:28" ht="31.5" x14ac:dyDescent="0.25">
      <c r="A132" s="67"/>
      <c r="B132" s="48"/>
      <c r="C132" s="51" t="s">
        <v>7</v>
      </c>
      <c r="D132" s="64">
        <f>I132+E132+F132+G132+H132+J132</f>
        <v>0</v>
      </c>
      <c r="E132" s="64">
        <v>0</v>
      </c>
      <c r="F132" s="64">
        <v>0</v>
      </c>
      <c r="G132" s="64">
        <v>0</v>
      </c>
      <c r="H132" s="64">
        <v>0</v>
      </c>
      <c r="I132" s="64">
        <v>0</v>
      </c>
      <c r="J132" s="64">
        <v>0</v>
      </c>
      <c r="K132" s="67"/>
      <c r="O132" s="59"/>
      <c r="P132" s="60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2"/>
    </row>
    <row r="133" spans="1:28" ht="31.5" x14ac:dyDescent="0.25">
      <c r="A133" s="81" t="s">
        <v>59</v>
      </c>
      <c r="B133" s="48" t="s">
        <v>26</v>
      </c>
      <c r="C133" s="63" t="s">
        <v>24</v>
      </c>
      <c r="D133" s="64">
        <f>D134+D135+D136+D137</f>
        <v>422.3</v>
      </c>
      <c r="E133" s="64">
        <f t="shared" ref="E133:J133" si="50">E134+E135+E136+E137</f>
        <v>422.3</v>
      </c>
      <c r="F133" s="64">
        <f t="shared" si="50"/>
        <v>0</v>
      </c>
      <c r="G133" s="64">
        <f t="shared" si="50"/>
        <v>0</v>
      </c>
      <c r="H133" s="64">
        <f t="shared" si="50"/>
        <v>0</v>
      </c>
      <c r="I133" s="64">
        <f t="shared" si="50"/>
        <v>0</v>
      </c>
      <c r="J133" s="64">
        <f t="shared" si="50"/>
        <v>0</v>
      </c>
      <c r="K133" s="65" t="s">
        <v>69</v>
      </c>
      <c r="O133" s="59"/>
      <c r="P133" s="60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2"/>
    </row>
    <row r="134" spans="1:28" ht="31.5" x14ac:dyDescent="0.25">
      <c r="A134" s="66"/>
      <c r="B134" s="48"/>
      <c r="C134" s="51" t="s">
        <v>5</v>
      </c>
      <c r="D134" s="64">
        <f t="shared" ref="D134:D136" si="51">I134+E134+F134+G134+H134+J134</f>
        <v>0</v>
      </c>
      <c r="E134" s="64">
        <v>0</v>
      </c>
      <c r="F134" s="64">
        <v>0</v>
      </c>
      <c r="G134" s="64">
        <v>0</v>
      </c>
      <c r="H134" s="64">
        <v>0</v>
      </c>
      <c r="I134" s="64">
        <v>0</v>
      </c>
      <c r="J134" s="64">
        <v>0</v>
      </c>
      <c r="K134" s="66"/>
      <c r="O134" s="59"/>
      <c r="P134" s="60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2"/>
    </row>
    <row r="135" spans="1:28" ht="31.5" x14ac:dyDescent="0.25">
      <c r="A135" s="66"/>
      <c r="B135" s="48"/>
      <c r="C135" s="51" t="s">
        <v>6</v>
      </c>
      <c r="D135" s="64">
        <f t="shared" si="51"/>
        <v>422.3</v>
      </c>
      <c r="E135" s="64">
        <v>422.3</v>
      </c>
      <c r="F135" s="64">
        <v>0</v>
      </c>
      <c r="G135" s="64">
        <v>0</v>
      </c>
      <c r="H135" s="64">
        <v>0</v>
      </c>
      <c r="I135" s="64">
        <v>0</v>
      </c>
      <c r="J135" s="64">
        <v>0</v>
      </c>
      <c r="K135" s="66"/>
      <c r="O135" s="59"/>
      <c r="P135" s="60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2"/>
    </row>
    <row r="136" spans="1:28" ht="31.5" x14ac:dyDescent="0.25">
      <c r="A136" s="66"/>
      <c r="B136" s="48"/>
      <c r="C136" s="51" t="s">
        <v>8</v>
      </c>
      <c r="D136" s="64">
        <f t="shared" si="51"/>
        <v>0</v>
      </c>
      <c r="E136" s="64">
        <v>0</v>
      </c>
      <c r="F136" s="64">
        <v>0</v>
      </c>
      <c r="G136" s="64">
        <v>0</v>
      </c>
      <c r="H136" s="64">
        <v>0</v>
      </c>
      <c r="I136" s="64">
        <v>0</v>
      </c>
      <c r="J136" s="64">
        <v>0</v>
      </c>
      <c r="K136" s="66"/>
      <c r="O136" s="59"/>
      <c r="P136" s="60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2"/>
    </row>
    <row r="137" spans="1:28" ht="31.5" x14ac:dyDescent="0.25">
      <c r="A137" s="67"/>
      <c r="B137" s="48"/>
      <c r="C137" s="51" t="s">
        <v>7</v>
      </c>
      <c r="D137" s="64">
        <f>I137+E137+F137+G137+H137+J137</f>
        <v>0</v>
      </c>
      <c r="E137" s="64">
        <v>0</v>
      </c>
      <c r="F137" s="64">
        <v>0</v>
      </c>
      <c r="G137" s="64">
        <v>0</v>
      </c>
      <c r="H137" s="64">
        <v>0</v>
      </c>
      <c r="I137" s="64">
        <v>0</v>
      </c>
      <c r="J137" s="64">
        <v>0</v>
      </c>
      <c r="K137" s="67"/>
      <c r="O137" s="59"/>
      <c r="P137" s="60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2"/>
    </row>
    <row r="138" spans="1:28" ht="30" customHeight="1" x14ac:dyDescent="0.25">
      <c r="A138" s="78" t="s">
        <v>31</v>
      </c>
      <c r="B138" s="69"/>
      <c r="C138" s="63" t="s">
        <v>24</v>
      </c>
      <c r="D138" s="64">
        <f>SUM(E138:J138)</f>
        <v>17416.939999999999</v>
      </c>
      <c r="E138" s="64">
        <f t="shared" ref="E138:J138" si="52">SUM(E139:E142)</f>
        <v>12933.34</v>
      </c>
      <c r="F138" s="64">
        <f t="shared" si="52"/>
        <v>3605.6</v>
      </c>
      <c r="G138" s="64">
        <f t="shared" si="52"/>
        <v>763</v>
      </c>
      <c r="H138" s="64">
        <f t="shared" si="52"/>
        <v>115</v>
      </c>
      <c r="I138" s="64">
        <f t="shared" si="52"/>
        <v>0</v>
      </c>
      <c r="J138" s="64">
        <f t="shared" si="52"/>
        <v>0</v>
      </c>
      <c r="K138" s="48"/>
      <c r="O138" s="59"/>
      <c r="P138" s="60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2"/>
    </row>
    <row r="139" spans="1:28" ht="31.5" x14ac:dyDescent="0.25">
      <c r="A139" s="79"/>
      <c r="B139" s="71"/>
      <c r="C139" s="51" t="s">
        <v>5</v>
      </c>
      <c r="D139" s="64">
        <f>SUM(E139:F139)</f>
        <v>0</v>
      </c>
      <c r="E139" s="64">
        <f t="shared" ref="E139:J139" si="53">E109+E104+E99+E89+E74+E84+E94+E119</f>
        <v>0</v>
      </c>
      <c r="F139" s="64">
        <f t="shared" si="53"/>
        <v>0</v>
      </c>
      <c r="G139" s="64">
        <f t="shared" si="53"/>
        <v>0</v>
      </c>
      <c r="H139" s="64">
        <f t="shared" si="53"/>
        <v>0</v>
      </c>
      <c r="I139" s="64">
        <v>0</v>
      </c>
      <c r="J139" s="64">
        <f t="shared" si="53"/>
        <v>0</v>
      </c>
      <c r="K139" s="48"/>
      <c r="O139" s="59"/>
      <c r="P139" s="60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2"/>
    </row>
    <row r="140" spans="1:28" ht="30" customHeight="1" x14ac:dyDescent="0.25">
      <c r="A140" s="79"/>
      <c r="B140" s="71"/>
      <c r="C140" s="51" t="s">
        <v>6</v>
      </c>
      <c r="D140" s="64">
        <f>SUM(E140:F140)</f>
        <v>12761.5</v>
      </c>
      <c r="E140" s="64">
        <f>E110+E105+E100+E90+E75+E85+E95+E120+E115+E135</f>
        <v>10422.299999999999</v>
      </c>
      <c r="F140" s="64">
        <f>F110+F105+F100+F90+F75+F85+F95+F120+F130+F125</f>
        <v>2339.1999999999998</v>
      </c>
      <c r="G140" s="64">
        <f t="shared" ref="G140:J140" si="54">G110+G105+G100+G90+G75+G85+G95+G120</f>
        <v>0</v>
      </c>
      <c r="H140" s="64">
        <f t="shared" si="54"/>
        <v>0</v>
      </c>
      <c r="I140" s="64">
        <v>0</v>
      </c>
      <c r="J140" s="64">
        <f t="shared" si="54"/>
        <v>0</v>
      </c>
      <c r="K140" s="48"/>
      <c r="L140" s="20" t="e">
        <f>#REF!+#REF!+#REF!+#REF!+#REF!</f>
        <v>#REF!</v>
      </c>
      <c r="O140" s="59"/>
      <c r="P140" s="60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2"/>
    </row>
    <row r="141" spans="1:28" ht="26.25" customHeight="1" x14ac:dyDescent="0.25">
      <c r="A141" s="79"/>
      <c r="B141" s="71"/>
      <c r="C141" s="51" t="s">
        <v>8</v>
      </c>
      <c r="D141" s="64">
        <f>SUM(E141:J141)</f>
        <v>4655.4400000000005</v>
      </c>
      <c r="E141" s="64">
        <f>E111+E106+E101+E91+E76+E86+E96+E121+E126</f>
        <v>2511.04</v>
      </c>
      <c r="F141" s="64">
        <f>F111+F106+F101+F91+F76+F86+F96+F121+F131+F126</f>
        <v>1266.4000000000001</v>
      </c>
      <c r="G141" s="64">
        <f>G111+G106+G101+G91+G76+G86+G96+G121+G81</f>
        <v>763</v>
      </c>
      <c r="H141" s="64">
        <f t="shared" ref="H141:J141" si="55">H111+H106+H101+H91+H76+H86+H96+H121</f>
        <v>115</v>
      </c>
      <c r="I141" s="64">
        <v>0</v>
      </c>
      <c r="J141" s="64">
        <f t="shared" si="55"/>
        <v>0</v>
      </c>
      <c r="K141" s="48"/>
      <c r="O141" s="59"/>
      <c r="P141" s="60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2"/>
    </row>
    <row r="142" spans="1:28" ht="31.5" customHeight="1" x14ac:dyDescent="0.25">
      <c r="A142" s="80"/>
      <c r="B142" s="73"/>
      <c r="C142" s="51" t="s">
        <v>7</v>
      </c>
      <c r="D142" s="64">
        <f>SUM(E142:F142)</f>
        <v>0</v>
      </c>
      <c r="E142" s="64">
        <v>0</v>
      </c>
      <c r="F142" s="64">
        <v>0</v>
      </c>
      <c r="G142" s="64">
        <v>0</v>
      </c>
      <c r="H142" s="64">
        <v>0</v>
      </c>
      <c r="I142" s="64">
        <v>0</v>
      </c>
      <c r="J142" s="64">
        <v>0</v>
      </c>
      <c r="K142" s="48"/>
      <c r="O142" s="59"/>
      <c r="P142" s="60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2"/>
    </row>
    <row r="143" spans="1:28" ht="30.75" customHeight="1" x14ac:dyDescent="0.25">
      <c r="A143" s="82" t="s">
        <v>50</v>
      </c>
      <c r="B143" s="83"/>
      <c r="C143" s="83"/>
      <c r="D143" s="83"/>
      <c r="E143" s="83"/>
      <c r="F143" s="83"/>
      <c r="G143" s="83"/>
      <c r="H143" s="83"/>
      <c r="I143" s="83"/>
      <c r="J143" s="83"/>
      <c r="K143" s="84"/>
      <c r="O143" s="59"/>
      <c r="P143" s="60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2"/>
    </row>
    <row r="144" spans="1:28" ht="31.5" x14ac:dyDescent="0.25">
      <c r="A144" s="48" t="s">
        <v>132</v>
      </c>
      <c r="B144" s="48" t="s">
        <v>41</v>
      </c>
      <c r="C144" s="63" t="s">
        <v>24</v>
      </c>
      <c r="D144" s="64">
        <f>SUM(D145:D148)</f>
        <v>4866.2000000000007</v>
      </c>
      <c r="E144" s="64">
        <f t="shared" ref="E144:F144" si="56">SUM(E145:E148)</f>
        <v>1498.8</v>
      </c>
      <c r="F144" s="64">
        <f t="shared" si="56"/>
        <v>926.6</v>
      </c>
      <c r="G144" s="64">
        <f t="shared" ref="G144:J144" si="57">SUM(G145:G148)</f>
        <v>2440.8000000000002</v>
      </c>
      <c r="H144" s="64">
        <f t="shared" si="57"/>
        <v>0</v>
      </c>
      <c r="I144" s="64">
        <f t="shared" si="57"/>
        <v>0</v>
      </c>
      <c r="J144" s="64">
        <f t="shared" si="57"/>
        <v>0</v>
      </c>
      <c r="K144" s="48" t="s">
        <v>125</v>
      </c>
      <c r="O144" s="59"/>
      <c r="P144" s="60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2"/>
    </row>
    <row r="145" spans="1:28" ht="31.5" x14ac:dyDescent="0.25">
      <c r="A145" s="48"/>
      <c r="B145" s="48"/>
      <c r="C145" s="51" t="s">
        <v>5</v>
      </c>
      <c r="D145" s="64">
        <f>SUM(E145:J145)</f>
        <v>0</v>
      </c>
      <c r="E145" s="64">
        <v>0</v>
      </c>
      <c r="F145" s="64">
        <v>0</v>
      </c>
      <c r="G145" s="64">
        <v>0</v>
      </c>
      <c r="H145" s="64">
        <v>0</v>
      </c>
      <c r="I145" s="64">
        <v>0</v>
      </c>
      <c r="J145" s="64">
        <v>0</v>
      </c>
      <c r="K145" s="48"/>
      <c r="O145" s="59"/>
      <c r="P145" s="60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2"/>
    </row>
    <row r="146" spans="1:28" ht="31.5" x14ac:dyDescent="0.25">
      <c r="A146" s="48"/>
      <c r="B146" s="48"/>
      <c r="C146" s="51" t="s">
        <v>6</v>
      </c>
      <c r="D146" s="64">
        <f>SUM(E146:J146)</f>
        <v>2838.8</v>
      </c>
      <c r="E146" s="64">
        <v>1498.8</v>
      </c>
      <c r="F146" s="64">
        <v>0</v>
      </c>
      <c r="G146" s="64">
        <v>1340</v>
      </c>
      <c r="H146" s="64">
        <v>0</v>
      </c>
      <c r="I146" s="64">
        <v>0</v>
      </c>
      <c r="J146" s="64">
        <v>0</v>
      </c>
      <c r="K146" s="48"/>
      <c r="O146" s="59"/>
      <c r="P146" s="60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2"/>
    </row>
    <row r="147" spans="1:28" ht="31.5" x14ac:dyDescent="0.25">
      <c r="A147" s="48"/>
      <c r="B147" s="48"/>
      <c r="C147" s="51" t="s">
        <v>8</v>
      </c>
      <c r="D147" s="64">
        <f>SUM(E147:J147)</f>
        <v>2027.4</v>
      </c>
      <c r="E147" s="64">
        <v>0</v>
      </c>
      <c r="F147" s="64">
        <v>926.6</v>
      </c>
      <c r="G147" s="64">
        <v>1100.8</v>
      </c>
      <c r="H147" s="64">
        <v>0</v>
      </c>
      <c r="I147" s="64">
        <v>0</v>
      </c>
      <c r="J147" s="64">
        <v>0</v>
      </c>
      <c r="K147" s="48"/>
      <c r="O147" s="59"/>
      <c r="P147" s="60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2"/>
    </row>
    <row r="148" spans="1:28" ht="31.5" x14ac:dyDescent="0.25">
      <c r="A148" s="48"/>
      <c r="B148" s="48"/>
      <c r="C148" s="51" t="s">
        <v>7</v>
      </c>
      <c r="D148" s="64">
        <f>SUM(E148:J148)</f>
        <v>0</v>
      </c>
      <c r="E148" s="64">
        <v>0</v>
      </c>
      <c r="F148" s="64">
        <v>0</v>
      </c>
      <c r="G148" s="64">
        <v>0</v>
      </c>
      <c r="H148" s="64">
        <v>0</v>
      </c>
      <c r="I148" s="64">
        <v>0</v>
      </c>
      <c r="J148" s="64">
        <v>0</v>
      </c>
      <c r="K148" s="48"/>
      <c r="O148" s="59"/>
      <c r="P148" s="60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2"/>
    </row>
    <row r="149" spans="1:28" ht="31.5" x14ac:dyDescent="0.25">
      <c r="A149" s="48" t="s">
        <v>54</v>
      </c>
      <c r="B149" s="48" t="s">
        <v>41</v>
      </c>
      <c r="C149" s="63" t="s">
        <v>24</v>
      </c>
      <c r="D149" s="64">
        <f>SUM(D150:D153)</f>
        <v>5300</v>
      </c>
      <c r="E149" s="64">
        <f t="shared" ref="E149:J149" si="58">SUM(E150:E153)</f>
        <v>5300</v>
      </c>
      <c r="F149" s="64">
        <f t="shared" si="58"/>
        <v>0</v>
      </c>
      <c r="G149" s="64">
        <f t="shared" si="58"/>
        <v>0</v>
      </c>
      <c r="H149" s="64">
        <f t="shared" si="58"/>
        <v>0</v>
      </c>
      <c r="I149" s="64">
        <f t="shared" si="58"/>
        <v>0</v>
      </c>
      <c r="J149" s="64">
        <f t="shared" si="58"/>
        <v>0</v>
      </c>
      <c r="K149" s="48" t="s">
        <v>70</v>
      </c>
      <c r="O149" s="59"/>
      <c r="P149" s="60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2"/>
    </row>
    <row r="150" spans="1:28" ht="31.5" x14ac:dyDescent="0.25">
      <c r="A150" s="48"/>
      <c r="B150" s="48"/>
      <c r="C150" s="51" t="s">
        <v>5</v>
      </c>
      <c r="D150" s="64">
        <f>SUM(E150:J150)</f>
        <v>0</v>
      </c>
      <c r="E150" s="64">
        <v>0</v>
      </c>
      <c r="F150" s="64">
        <v>0</v>
      </c>
      <c r="G150" s="64">
        <v>0</v>
      </c>
      <c r="H150" s="64">
        <v>0</v>
      </c>
      <c r="I150" s="64">
        <v>0</v>
      </c>
      <c r="J150" s="64">
        <v>0</v>
      </c>
      <c r="K150" s="48"/>
      <c r="O150" s="59"/>
      <c r="P150" s="60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2"/>
    </row>
    <row r="151" spans="1:28" ht="31.5" x14ac:dyDescent="0.25">
      <c r="A151" s="48"/>
      <c r="B151" s="48"/>
      <c r="C151" s="51" t="s">
        <v>6</v>
      </c>
      <c r="D151" s="64">
        <f>SUM(E151:J151)</f>
        <v>5300</v>
      </c>
      <c r="E151" s="64">
        <v>5300</v>
      </c>
      <c r="F151" s="64">
        <v>0</v>
      </c>
      <c r="G151" s="64">
        <v>0</v>
      </c>
      <c r="H151" s="64">
        <v>0</v>
      </c>
      <c r="I151" s="64">
        <v>0</v>
      </c>
      <c r="J151" s="64">
        <v>0</v>
      </c>
      <c r="K151" s="48"/>
      <c r="O151" s="59"/>
      <c r="P151" s="60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2"/>
    </row>
    <row r="152" spans="1:28" ht="31.5" x14ac:dyDescent="0.25">
      <c r="A152" s="48"/>
      <c r="B152" s="48"/>
      <c r="C152" s="51" t="s">
        <v>8</v>
      </c>
      <c r="D152" s="64">
        <f>SUM(E152:J152)</f>
        <v>0</v>
      </c>
      <c r="E152" s="64">
        <v>0</v>
      </c>
      <c r="F152" s="64">
        <v>0</v>
      </c>
      <c r="G152" s="64">
        <v>0</v>
      </c>
      <c r="H152" s="64">
        <v>0</v>
      </c>
      <c r="I152" s="64">
        <v>0</v>
      </c>
      <c r="J152" s="64">
        <v>0</v>
      </c>
      <c r="K152" s="48"/>
      <c r="O152" s="59"/>
      <c r="P152" s="60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2"/>
    </row>
    <row r="153" spans="1:28" ht="31.5" x14ac:dyDescent="0.25">
      <c r="A153" s="48"/>
      <c r="B153" s="48"/>
      <c r="C153" s="51" t="s">
        <v>7</v>
      </c>
      <c r="D153" s="64">
        <f>SUM(E153:J153)</f>
        <v>0</v>
      </c>
      <c r="E153" s="64">
        <v>0</v>
      </c>
      <c r="F153" s="64">
        <v>0</v>
      </c>
      <c r="G153" s="64">
        <v>0</v>
      </c>
      <c r="H153" s="64">
        <v>0</v>
      </c>
      <c r="I153" s="64">
        <v>0</v>
      </c>
      <c r="J153" s="64">
        <v>0</v>
      </c>
      <c r="K153" s="48"/>
      <c r="O153" s="59"/>
      <c r="P153" s="60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2"/>
    </row>
    <row r="154" spans="1:28" ht="31.5" x14ac:dyDescent="0.25">
      <c r="A154" s="48" t="s">
        <v>118</v>
      </c>
      <c r="B154" s="48" t="s">
        <v>38</v>
      </c>
      <c r="C154" s="63" t="s">
        <v>24</v>
      </c>
      <c r="D154" s="64">
        <f>SUM(D155:D158)</f>
        <v>418.7</v>
      </c>
      <c r="E154" s="64">
        <f t="shared" ref="E154:J154" si="59">SUM(E155:E158)</f>
        <v>0</v>
      </c>
      <c r="F154" s="64">
        <f t="shared" si="59"/>
        <v>0</v>
      </c>
      <c r="G154" s="64">
        <f t="shared" si="59"/>
        <v>418.7</v>
      </c>
      <c r="H154" s="64">
        <f t="shared" si="59"/>
        <v>0</v>
      </c>
      <c r="I154" s="64">
        <f t="shared" si="59"/>
        <v>0</v>
      </c>
      <c r="J154" s="64">
        <f t="shared" si="59"/>
        <v>0</v>
      </c>
      <c r="K154" s="48" t="s">
        <v>119</v>
      </c>
      <c r="O154" s="59"/>
      <c r="P154" s="60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2"/>
    </row>
    <row r="155" spans="1:28" ht="31.5" x14ac:dyDescent="0.25">
      <c r="A155" s="48"/>
      <c r="B155" s="48"/>
      <c r="C155" s="51" t="s">
        <v>5</v>
      </c>
      <c r="D155" s="64">
        <f>SUM(E155:J155)</f>
        <v>0</v>
      </c>
      <c r="E155" s="64">
        <v>0</v>
      </c>
      <c r="F155" s="64">
        <v>0</v>
      </c>
      <c r="G155" s="64">
        <v>0</v>
      </c>
      <c r="H155" s="64">
        <v>0</v>
      </c>
      <c r="I155" s="64">
        <v>0</v>
      </c>
      <c r="J155" s="64">
        <v>0</v>
      </c>
      <c r="K155" s="48"/>
      <c r="O155" s="59"/>
      <c r="P155" s="60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2"/>
    </row>
    <row r="156" spans="1:28" ht="31.5" x14ac:dyDescent="0.25">
      <c r="A156" s="48"/>
      <c r="B156" s="48"/>
      <c r="C156" s="51" t="s">
        <v>6</v>
      </c>
      <c r="D156" s="64">
        <f>SUM(E156:J156)</f>
        <v>418.7</v>
      </c>
      <c r="E156" s="64">
        <v>0</v>
      </c>
      <c r="F156" s="64">
        <v>0</v>
      </c>
      <c r="G156" s="64">
        <v>418.7</v>
      </c>
      <c r="H156" s="64">
        <v>0</v>
      </c>
      <c r="I156" s="64">
        <v>0</v>
      </c>
      <c r="J156" s="64">
        <v>0</v>
      </c>
      <c r="K156" s="48"/>
      <c r="O156" s="59"/>
      <c r="P156" s="60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2"/>
    </row>
    <row r="157" spans="1:28" ht="31.5" x14ac:dyDescent="0.25">
      <c r="A157" s="48"/>
      <c r="B157" s="48"/>
      <c r="C157" s="51" t="s">
        <v>8</v>
      </c>
      <c r="D157" s="64">
        <f>SUM(E157:J157)</f>
        <v>0</v>
      </c>
      <c r="E157" s="64">
        <v>0</v>
      </c>
      <c r="F157" s="64">
        <v>0</v>
      </c>
      <c r="G157" s="64">
        <v>0</v>
      </c>
      <c r="H157" s="64">
        <v>0</v>
      </c>
      <c r="I157" s="64">
        <v>0</v>
      </c>
      <c r="J157" s="64">
        <v>0</v>
      </c>
      <c r="K157" s="48"/>
      <c r="O157" s="59"/>
      <c r="P157" s="60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2"/>
    </row>
    <row r="158" spans="1:28" ht="31.5" x14ac:dyDescent="0.25">
      <c r="A158" s="48"/>
      <c r="B158" s="48"/>
      <c r="C158" s="51" t="s">
        <v>7</v>
      </c>
      <c r="D158" s="64">
        <f>SUM(E158:J158)</f>
        <v>0</v>
      </c>
      <c r="E158" s="64">
        <v>0</v>
      </c>
      <c r="F158" s="64">
        <v>0</v>
      </c>
      <c r="G158" s="64">
        <v>0</v>
      </c>
      <c r="H158" s="64">
        <v>0</v>
      </c>
      <c r="I158" s="64">
        <v>0</v>
      </c>
      <c r="J158" s="64">
        <v>0</v>
      </c>
      <c r="K158" s="48"/>
      <c r="O158" s="59"/>
      <c r="P158" s="60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2"/>
    </row>
    <row r="159" spans="1:28" ht="31.5" x14ac:dyDescent="0.25">
      <c r="A159" s="65" t="s">
        <v>113</v>
      </c>
      <c r="B159" s="65" t="s">
        <v>41</v>
      </c>
      <c r="C159" s="63" t="s">
        <v>24</v>
      </c>
      <c r="D159" s="64">
        <f>SUM(D160:D163)</f>
        <v>0</v>
      </c>
      <c r="E159" s="64">
        <f t="shared" ref="E159:J159" si="60">SUM(E160:E163)</f>
        <v>0</v>
      </c>
      <c r="F159" s="64">
        <f t="shared" si="60"/>
        <v>0</v>
      </c>
      <c r="G159" s="64">
        <f t="shared" si="60"/>
        <v>0</v>
      </c>
      <c r="H159" s="64">
        <f t="shared" si="60"/>
        <v>0</v>
      </c>
      <c r="I159" s="64">
        <f t="shared" si="60"/>
        <v>0</v>
      </c>
      <c r="J159" s="64">
        <f t="shared" si="60"/>
        <v>0</v>
      </c>
      <c r="K159" s="65" t="s">
        <v>70</v>
      </c>
      <c r="O159" s="59"/>
      <c r="P159" s="60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2"/>
    </row>
    <row r="160" spans="1:28" ht="31.5" x14ac:dyDescent="0.25">
      <c r="A160" s="85"/>
      <c r="B160" s="85"/>
      <c r="C160" s="51" t="s">
        <v>5</v>
      </c>
      <c r="D160" s="64">
        <f>SUM(E160:J160)</f>
        <v>0</v>
      </c>
      <c r="E160" s="64">
        <v>0</v>
      </c>
      <c r="F160" s="64">
        <v>0</v>
      </c>
      <c r="G160" s="64">
        <v>0</v>
      </c>
      <c r="H160" s="64">
        <v>0</v>
      </c>
      <c r="I160" s="64">
        <v>0</v>
      </c>
      <c r="J160" s="64">
        <v>0</v>
      </c>
      <c r="K160" s="85"/>
      <c r="O160" s="59"/>
      <c r="P160" s="60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2"/>
    </row>
    <row r="161" spans="1:28" ht="31.5" x14ac:dyDescent="0.25">
      <c r="A161" s="85"/>
      <c r="B161" s="85"/>
      <c r="C161" s="51" t="s">
        <v>6</v>
      </c>
      <c r="D161" s="64">
        <f>SUM(E161:J161)</f>
        <v>0</v>
      </c>
      <c r="E161" s="64">
        <v>0</v>
      </c>
      <c r="F161" s="64">
        <v>0</v>
      </c>
      <c r="G161" s="64">
        <v>0</v>
      </c>
      <c r="H161" s="64">
        <v>0</v>
      </c>
      <c r="I161" s="64">
        <v>0</v>
      </c>
      <c r="J161" s="64">
        <v>0</v>
      </c>
      <c r="K161" s="85"/>
      <c r="O161" s="59"/>
      <c r="P161" s="60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2"/>
    </row>
    <row r="162" spans="1:28" ht="31.5" x14ac:dyDescent="0.25">
      <c r="A162" s="85"/>
      <c r="B162" s="85"/>
      <c r="C162" s="51" t="s">
        <v>8</v>
      </c>
      <c r="D162" s="64">
        <f>SUM(E162:J162)</f>
        <v>0</v>
      </c>
      <c r="E162" s="64">
        <v>0</v>
      </c>
      <c r="F162" s="64">
        <v>0</v>
      </c>
      <c r="G162" s="64">
        <v>0</v>
      </c>
      <c r="H162" s="64">
        <v>0</v>
      </c>
      <c r="I162" s="64">
        <v>0</v>
      </c>
      <c r="J162" s="64">
        <v>0</v>
      </c>
      <c r="K162" s="85"/>
      <c r="O162" s="59"/>
      <c r="P162" s="60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2"/>
    </row>
    <row r="163" spans="1:28" ht="31.5" x14ac:dyDescent="0.25">
      <c r="A163" s="86"/>
      <c r="B163" s="86"/>
      <c r="C163" s="51" t="s">
        <v>7</v>
      </c>
      <c r="D163" s="64">
        <f>SUM(E163:J163)</f>
        <v>0</v>
      </c>
      <c r="E163" s="64">
        <v>0</v>
      </c>
      <c r="F163" s="64">
        <v>0</v>
      </c>
      <c r="G163" s="64">
        <v>0</v>
      </c>
      <c r="H163" s="64">
        <v>0</v>
      </c>
      <c r="I163" s="64">
        <v>0</v>
      </c>
      <c r="J163" s="64">
        <v>0</v>
      </c>
      <c r="K163" s="86"/>
      <c r="O163" s="59"/>
      <c r="P163" s="60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2"/>
    </row>
    <row r="164" spans="1:28" ht="31.5" x14ac:dyDescent="0.25">
      <c r="A164" s="48" t="s">
        <v>114</v>
      </c>
      <c r="B164" s="65" t="str">
        <f>B154</f>
        <v>Администрация Вилегодского муниципального округа</v>
      </c>
      <c r="C164" s="63" t="str">
        <f>C154</f>
        <v>Итого, в том числе</v>
      </c>
      <c r="D164" s="64">
        <f>D165+D166+D167+D168</f>
        <v>380</v>
      </c>
      <c r="E164" s="64">
        <f t="shared" ref="E164:J164" si="61">E165+E166+E167+E168</f>
        <v>380</v>
      </c>
      <c r="F164" s="64">
        <f t="shared" si="61"/>
        <v>0</v>
      </c>
      <c r="G164" s="64">
        <f t="shared" si="61"/>
        <v>0</v>
      </c>
      <c r="H164" s="64">
        <f t="shared" si="61"/>
        <v>0</v>
      </c>
      <c r="I164" s="64">
        <f t="shared" si="61"/>
        <v>0</v>
      </c>
      <c r="J164" s="64">
        <f t="shared" si="61"/>
        <v>0</v>
      </c>
      <c r="K164" s="48" t="s">
        <v>44</v>
      </c>
      <c r="O164" s="59"/>
      <c r="P164" s="60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2"/>
    </row>
    <row r="165" spans="1:28" ht="31.5" x14ac:dyDescent="0.25">
      <c r="A165" s="48"/>
      <c r="B165" s="66"/>
      <c r="C165" s="51" t="str">
        <f>C155</f>
        <v>федеральный бюджет</v>
      </c>
      <c r="D165" s="64">
        <f t="shared" ref="D165:D167" si="62">I165+E165+F165+G165+H165+J165</f>
        <v>0</v>
      </c>
      <c r="E165" s="64">
        <v>0</v>
      </c>
      <c r="F165" s="64">
        <v>0</v>
      </c>
      <c r="G165" s="64">
        <v>0</v>
      </c>
      <c r="H165" s="64">
        <v>0</v>
      </c>
      <c r="I165" s="64">
        <v>0</v>
      </c>
      <c r="J165" s="64">
        <v>0</v>
      </c>
      <c r="K165" s="48"/>
      <c r="O165" s="59"/>
      <c r="P165" s="60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2"/>
    </row>
    <row r="166" spans="1:28" ht="31.5" x14ac:dyDescent="0.25">
      <c r="A166" s="48"/>
      <c r="B166" s="66"/>
      <c r="C166" s="51" t="str">
        <f>C156</f>
        <v>областной бюджет</v>
      </c>
      <c r="D166" s="64">
        <f t="shared" si="62"/>
        <v>0</v>
      </c>
      <c r="E166" s="64">
        <v>0</v>
      </c>
      <c r="F166" s="64">
        <v>0</v>
      </c>
      <c r="G166" s="64">
        <v>0</v>
      </c>
      <c r="H166" s="64">
        <v>0</v>
      </c>
      <c r="I166" s="64">
        <v>0</v>
      </c>
      <c r="J166" s="64">
        <v>0</v>
      </c>
      <c r="K166" s="48"/>
      <c r="O166" s="59"/>
      <c r="P166" s="60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2"/>
    </row>
    <row r="167" spans="1:28" ht="31.5" x14ac:dyDescent="0.25">
      <c r="A167" s="48"/>
      <c r="B167" s="66"/>
      <c r="C167" s="51" t="str">
        <f>C157</f>
        <v>местный бюджет</v>
      </c>
      <c r="D167" s="64">
        <f t="shared" si="62"/>
        <v>380</v>
      </c>
      <c r="E167" s="64">
        <f>380</f>
        <v>380</v>
      </c>
      <c r="F167" s="64">
        <v>0</v>
      </c>
      <c r="G167" s="64">
        <v>0</v>
      </c>
      <c r="H167" s="64">
        <v>0</v>
      </c>
      <c r="I167" s="64">
        <v>0</v>
      </c>
      <c r="J167" s="64">
        <v>0</v>
      </c>
      <c r="K167" s="48"/>
      <c r="O167" s="59"/>
      <c r="P167" s="60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2"/>
    </row>
    <row r="168" spans="1:28" ht="31.5" x14ac:dyDescent="0.25">
      <c r="A168" s="48"/>
      <c r="B168" s="67"/>
      <c r="C168" s="51" t="str">
        <f>C158</f>
        <v>внебюджетные средства</v>
      </c>
      <c r="D168" s="64">
        <f>I168+E168+F168+G168+H168+J168</f>
        <v>0</v>
      </c>
      <c r="E168" s="64">
        <v>0</v>
      </c>
      <c r="F168" s="64">
        <v>0</v>
      </c>
      <c r="G168" s="64">
        <v>0</v>
      </c>
      <c r="H168" s="64">
        <v>0</v>
      </c>
      <c r="I168" s="64">
        <v>0</v>
      </c>
      <c r="J168" s="64">
        <v>0</v>
      </c>
      <c r="K168" s="48"/>
      <c r="O168" s="59"/>
      <c r="P168" s="60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2"/>
    </row>
    <row r="169" spans="1:28" ht="31.5" x14ac:dyDescent="0.25">
      <c r="A169" s="48" t="s">
        <v>115</v>
      </c>
      <c r="B169" s="65" t="str">
        <f>B144</f>
        <v>Территориальные органы администрации Вилегодского муниципального округа</v>
      </c>
      <c r="C169" s="63" t="str">
        <f>C144</f>
        <v>Итого, в том числе</v>
      </c>
      <c r="D169" s="64">
        <f>D170+D171+D172+D173</f>
        <v>543.70000000000005</v>
      </c>
      <c r="E169" s="64">
        <f t="shared" ref="E169:J169" si="63">E170+E171+E172+E173</f>
        <v>543.70000000000005</v>
      </c>
      <c r="F169" s="64">
        <f t="shared" si="63"/>
        <v>0</v>
      </c>
      <c r="G169" s="64">
        <f t="shared" si="63"/>
        <v>0</v>
      </c>
      <c r="H169" s="64">
        <f t="shared" si="63"/>
        <v>0</v>
      </c>
      <c r="I169" s="64">
        <f t="shared" si="63"/>
        <v>0</v>
      </c>
      <c r="J169" s="64">
        <f t="shared" si="63"/>
        <v>0</v>
      </c>
      <c r="K169" s="48" t="s">
        <v>44</v>
      </c>
      <c r="O169" s="59"/>
      <c r="P169" s="60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2"/>
    </row>
    <row r="170" spans="1:28" ht="31.5" x14ac:dyDescent="0.25">
      <c r="A170" s="48"/>
      <c r="B170" s="66"/>
      <c r="C170" s="51" t="str">
        <f>C145</f>
        <v>федеральный бюджет</v>
      </c>
      <c r="D170" s="64">
        <f t="shared" ref="D170:D172" si="64">+I170+E170+F170+G170+H170+J170</f>
        <v>0</v>
      </c>
      <c r="E170" s="64">
        <v>0</v>
      </c>
      <c r="F170" s="64">
        <v>0</v>
      </c>
      <c r="G170" s="64">
        <v>0</v>
      </c>
      <c r="H170" s="64">
        <v>0</v>
      </c>
      <c r="I170" s="64">
        <v>0</v>
      </c>
      <c r="J170" s="64">
        <v>0</v>
      </c>
      <c r="K170" s="48"/>
      <c r="O170" s="59"/>
      <c r="P170" s="60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2"/>
    </row>
    <row r="171" spans="1:28" ht="31.5" x14ac:dyDescent="0.25">
      <c r="A171" s="48"/>
      <c r="B171" s="66"/>
      <c r="C171" s="51" t="str">
        <f>C146</f>
        <v>областной бюджет</v>
      </c>
      <c r="D171" s="64">
        <f t="shared" si="64"/>
        <v>0</v>
      </c>
      <c r="E171" s="64">
        <v>0</v>
      </c>
      <c r="F171" s="64">
        <v>0</v>
      </c>
      <c r="G171" s="64">
        <v>0</v>
      </c>
      <c r="H171" s="64">
        <v>0</v>
      </c>
      <c r="I171" s="64">
        <v>0</v>
      </c>
      <c r="J171" s="64">
        <v>0</v>
      </c>
      <c r="K171" s="48"/>
      <c r="O171" s="59"/>
      <c r="P171" s="60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2"/>
    </row>
    <row r="172" spans="1:28" ht="31.5" x14ac:dyDescent="0.25">
      <c r="A172" s="48"/>
      <c r="B172" s="66"/>
      <c r="C172" s="51" t="str">
        <f>C147</f>
        <v>местный бюджет</v>
      </c>
      <c r="D172" s="64">
        <f t="shared" si="64"/>
        <v>543.70000000000005</v>
      </c>
      <c r="E172" s="64">
        <v>543.70000000000005</v>
      </c>
      <c r="F172" s="64">
        <v>0</v>
      </c>
      <c r="G172" s="64">
        <v>0</v>
      </c>
      <c r="H172" s="64">
        <v>0</v>
      </c>
      <c r="I172" s="64">
        <v>0</v>
      </c>
      <c r="J172" s="64">
        <v>0</v>
      </c>
      <c r="K172" s="48"/>
      <c r="O172" s="59"/>
      <c r="P172" s="60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2"/>
    </row>
    <row r="173" spans="1:28" ht="31.5" x14ac:dyDescent="0.25">
      <c r="A173" s="48"/>
      <c r="B173" s="67"/>
      <c r="C173" s="51" t="str">
        <f>C148</f>
        <v>внебюджетные средства</v>
      </c>
      <c r="D173" s="64">
        <f>+I173+E173+F173+G173+H173+J173</f>
        <v>0</v>
      </c>
      <c r="E173" s="64">
        <v>0</v>
      </c>
      <c r="F173" s="64">
        <v>0</v>
      </c>
      <c r="G173" s="64">
        <v>0</v>
      </c>
      <c r="H173" s="64">
        <v>0</v>
      </c>
      <c r="I173" s="64">
        <v>0</v>
      </c>
      <c r="J173" s="64">
        <v>0</v>
      </c>
      <c r="K173" s="48"/>
      <c r="O173" s="59"/>
      <c r="P173" s="60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2"/>
    </row>
    <row r="174" spans="1:28" ht="31.5" x14ac:dyDescent="0.25">
      <c r="A174" s="48" t="s">
        <v>116</v>
      </c>
      <c r="B174" s="65" t="str">
        <f>B154</f>
        <v>Администрация Вилегодского муниципального округа</v>
      </c>
      <c r="C174" s="63" t="str">
        <f>C154</f>
        <v>Итого, в том числе</v>
      </c>
      <c r="D174" s="64">
        <f>D175+D176+D177+D178</f>
        <v>500.4</v>
      </c>
      <c r="E174" s="64">
        <f t="shared" ref="E174:J174" si="65">E175+E176+E177+E178</f>
        <v>500.4</v>
      </c>
      <c r="F174" s="64">
        <f t="shared" si="65"/>
        <v>0</v>
      </c>
      <c r="G174" s="64">
        <f t="shared" si="65"/>
        <v>0</v>
      </c>
      <c r="H174" s="64">
        <f t="shared" si="65"/>
        <v>0</v>
      </c>
      <c r="I174" s="64">
        <f t="shared" si="65"/>
        <v>0</v>
      </c>
      <c r="J174" s="64">
        <f t="shared" si="65"/>
        <v>0</v>
      </c>
      <c r="K174" s="48" t="s">
        <v>44</v>
      </c>
      <c r="O174" s="59"/>
      <c r="P174" s="60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2"/>
    </row>
    <row r="175" spans="1:28" ht="31.5" x14ac:dyDescent="0.25">
      <c r="A175" s="48"/>
      <c r="B175" s="66"/>
      <c r="C175" s="51" t="str">
        <f>C155</f>
        <v>федеральный бюджет</v>
      </c>
      <c r="D175" s="64">
        <f t="shared" ref="D175:D177" si="66">I175+E175+F175+G175+H175+J175</f>
        <v>0</v>
      </c>
      <c r="E175" s="64">
        <v>0</v>
      </c>
      <c r="F175" s="64">
        <v>0</v>
      </c>
      <c r="G175" s="64">
        <v>0</v>
      </c>
      <c r="H175" s="64">
        <v>0</v>
      </c>
      <c r="I175" s="64">
        <v>0</v>
      </c>
      <c r="J175" s="64">
        <v>0</v>
      </c>
      <c r="K175" s="48"/>
      <c r="O175" s="59"/>
      <c r="P175" s="60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  <c r="AB175" s="62"/>
    </row>
    <row r="176" spans="1:28" ht="31.5" x14ac:dyDescent="0.25">
      <c r="A176" s="48"/>
      <c r="B176" s="66"/>
      <c r="C176" s="51" t="str">
        <f>C156</f>
        <v>областной бюджет</v>
      </c>
      <c r="D176" s="64">
        <f t="shared" si="66"/>
        <v>500.4</v>
      </c>
      <c r="E176" s="64">
        <v>500.4</v>
      </c>
      <c r="F176" s="64">
        <v>0</v>
      </c>
      <c r="G176" s="64">
        <v>0</v>
      </c>
      <c r="H176" s="64">
        <v>0</v>
      </c>
      <c r="I176" s="64">
        <v>0</v>
      </c>
      <c r="J176" s="64">
        <v>0</v>
      </c>
      <c r="K176" s="48"/>
      <c r="O176" s="59"/>
      <c r="P176" s="60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2"/>
    </row>
    <row r="177" spans="1:28" ht="31.5" x14ac:dyDescent="0.25">
      <c r="A177" s="48"/>
      <c r="B177" s="66"/>
      <c r="C177" s="51" t="str">
        <f>C157</f>
        <v>местный бюджет</v>
      </c>
      <c r="D177" s="64">
        <f t="shared" si="66"/>
        <v>0</v>
      </c>
      <c r="E177" s="64">
        <v>0</v>
      </c>
      <c r="F177" s="64">
        <v>0</v>
      </c>
      <c r="G177" s="64">
        <v>0</v>
      </c>
      <c r="H177" s="64">
        <v>0</v>
      </c>
      <c r="I177" s="64">
        <v>0</v>
      </c>
      <c r="J177" s="64">
        <v>0</v>
      </c>
      <c r="K177" s="48"/>
      <c r="O177" s="59"/>
      <c r="P177" s="60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B177" s="62"/>
    </row>
    <row r="178" spans="1:28" ht="31.5" x14ac:dyDescent="0.25">
      <c r="A178" s="48"/>
      <c r="B178" s="67"/>
      <c r="C178" s="51" t="str">
        <f>C158</f>
        <v>внебюджетные средства</v>
      </c>
      <c r="D178" s="64">
        <f>I178+E178+F178+G178+H178+J178</f>
        <v>0</v>
      </c>
      <c r="E178" s="64">
        <v>0</v>
      </c>
      <c r="F178" s="64">
        <v>0</v>
      </c>
      <c r="G178" s="64">
        <v>0</v>
      </c>
      <c r="H178" s="64">
        <v>0</v>
      </c>
      <c r="I178" s="64">
        <v>0</v>
      </c>
      <c r="J178" s="64">
        <v>0</v>
      </c>
      <c r="K178" s="48"/>
      <c r="O178" s="59"/>
      <c r="P178" s="60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2"/>
    </row>
    <row r="179" spans="1:28" ht="30" customHeight="1" x14ac:dyDescent="0.25">
      <c r="A179" s="77" t="s">
        <v>117</v>
      </c>
      <c r="B179" s="48" t="s">
        <v>33</v>
      </c>
      <c r="C179" s="63" t="s">
        <v>24</v>
      </c>
      <c r="D179" s="64">
        <f>SUM(E179:J179)</f>
        <v>0</v>
      </c>
      <c r="E179" s="64">
        <f t="shared" ref="E179:F179" si="67">SUM(E180:E183)</f>
        <v>0</v>
      </c>
      <c r="F179" s="64">
        <f t="shared" si="67"/>
        <v>0</v>
      </c>
      <c r="G179" s="64">
        <f t="shared" ref="G179:J179" si="68">SUM(G180:G183)</f>
        <v>0</v>
      </c>
      <c r="H179" s="64">
        <f t="shared" si="68"/>
        <v>0</v>
      </c>
      <c r="I179" s="64">
        <f t="shared" si="68"/>
        <v>0</v>
      </c>
      <c r="J179" s="64">
        <f t="shared" si="68"/>
        <v>0</v>
      </c>
      <c r="K179" s="48" t="s">
        <v>12</v>
      </c>
      <c r="O179" s="59"/>
      <c r="P179" s="60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2"/>
    </row>
    <row r="180" spans="1:28" ht="31.5" x14ac:dyDescent="0.25">
      <c r="A180" s="77"/>
      <c r="B180" s="48"/>
      <c r="C180" s="51" t="s">
        <v>5</v>
      </c>
      <c r="D180" s="64">
        <f>SUM(E180:F180)</f>
        <v>0</v>
      </c>
      <c r="E180" s="64">
        <v>0</v>
      </c>
      <c r="F180" s="64">
        <v>0</v>
      </c>
      <c r="G180" s="64">
        <v>0</v>
      </c>
      <c r="H180" s="64">
        <v>0</v>
      </c>
      <c r="I180" s="64">
        <v>0</v>
      </c>
      <c r="J180" s="64">
        <v>0</v>
      </c>
      <c r="K180" s="48"/>
      <c r="O180" s="59"/>
      <c r="P180" s="60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2"/>
    </row>
    <row r="181" spans="1:28" ht="20.25" customHeight="1" x14ac:dyDescent="0.25">
      <c r="A181" s="77"/>
      <c r="B181" s="48"/>
      <c r="C181" s="51" t="s">
        <v>6</v>
      </c>
      <c r="D181" s="64">
        <f>SUM(E181:F181)</f>
        <v>0</v>
      </c>
      <c r="E181" s="64">
        <v>0</v>
      </c>
      <c r="F181" s="64">
        <v>0</v>
      </c>
      <c r="G181" s="64">
        <v>0</v>
      </c>
      <c r="H181" s="64">
        <v>0</v>
      </c>
      <c r="I181" s="64">
        <v>0</v>
      </c>
      <c r="J181" s="64">
        <v>0</v>
      </c>
      <c r="K181" s="48"/>
      <c r="O181" s="59"/>
      <c r="P181" s="60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2"/>
    </row>
    <row r="182" spans="1:28" ht="20.25" customHeight="1" x14ac:dyDescent="0.25">
      <c r="A182" s="77"/>
      <c r="B182" s="48"/>
      <c r="C182" s="51" t="s">
        <v>8</v>
      </c>
      <c r="D182" s="64">
        <f>SUM(E182:J182)</f>
        <v>0</v>
      </c>
      <c r="E182" s="64">
        <v>0</v>
      </c>
      <c r="F182" s="64">
        <v>0</v>
      </c>
      <c r="G182" s="64">
        <v>0</v>
      </c>
      <c r="H182" s="64">
        <v>0</v>
      </c>
      <c r="I182" s="64">
        <v>0</v>
      </c>
      <c r="J182" s="64">
        <v>0</v>
      </c>
      <c r="K182" s="48"/>
      <c r="O182" s="59"/>
      <c r="P182" s="60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2"/>
    </row>
    <row r="183" spans="1:28" ht="31.5" customHeight="1" x14ac:dyDescent="0.25">
      <c r="A183" s="77"/>
      <c r="B183" s="48"/>
      <c r="C183" s="51" t="s">
        <v>7</v>
      </c>
      <c r="D183" s="64">
        <f>SUM(E183:F183)</f>
        <v>0</v>
      </c>
      <c r="E183" s="64">
        <v>0</v>
      </c>
      <c r="F183" s="64">
        <v>0</v>
      </c>
      <c r="G183" s="64">
        <v>0</v>
      </c>
      <c r="H183" s="64">
        <v>0</v>
      </c>
      <c r="I183" s="64">
        <v>0</v>
      </c>
      <c r="J183" s="64">
        <v>0</v>
      </c>
      <c r="K183" s="48"/>
      <c r="O183" s="59"/>
      <c r="P183" s="60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2"/>
    </row>
    <row r="184" spans="1:28" ht="30" customHeight="1" x14ac:dyDescent="0.25">
      <c r="A184" s="78" t="s">
        <v>30</v>
      </c>
      <c r="B184" s="74"/>
      <c r="C184" s="63" t="s">
        <v>24</v>
      </c>
      <c r="D184" s="64">
        <f>SUM(E184:J184)</f>
        <v>12009</v>
      </c>
      <c r="E184" s="64">
        <f t="shared" ref="E184:J184" si="69">SUM(E185:E188)</f>
        <v>8222.9</v>
      </c>
      <c r="F184" s="64">
        <f t="shared" si="69"/>
        <v>926.6</v>
      </c>
      <c r="G184" s="64">
        <f t="shared" si="69"/>
        <v>2859.5</v>
      </c>
      <c r="H184" s="64">
        <f t="shared" si="69"/>
        <v>0</v>
      </c>
      <c r="I184" s="64">
        <f t="shared" si="69"/>
        <v>0</v>
      </c>
      <c r="J184" s="64">
        <f t="shared" si="69"/>
        <v>0</v>
      </c>
      <c r="K184" s="48"/>
      <c r="O184" s="59"/>
      <c r="P184" s="60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2"/>
    </row>
    <row r="185" spans="1:28" ht="31.5" x14ac:dyDescent="0.25">
      <c r="A185" s="79"/>
      <c r="B185" s="75"/>
      <c r="C185" s="51" t="s">
        <v>5</v>
      </c>
      <c r="D185" s="64">
        <f>SUM(E185:F185)</f>
        <v>0</v>
      </c>
      <c r="E185" s="64">
        <f t="shared" ref="E185:J185" si="70">E180+E170+E165+E155+E145</f>
        <v>0</v>
      </c>
      <c r="F185" s="64">
        <f t="shared" si="70"/>
        <v>0</v>
      </c>
      <c r="G185" s="64">
        <f t="shared" si="70"/>
        <v>0</v>
      </c>
      <c r="H185" s="64">
        <f t="shared" si="70"/>
        <v>0</v>
      </c>
      <c r="I185" s="64">
        <v>0</v>
      </c>
      <c r="J185" s="64">
        <f t="shared" si="70"/>
        <v>0</v>
      </c>
      <c r="K185" s="48"/>
      <c r="O185" s="59"/>
      <c r="P185" s="60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2"/>
    </row>
    <row r="186" spans="1:28" ht="25.5" customHeight="1" x14ac:dyDescent="0.25">
      <c r="A186" s="79"/>
      <c r="B186" s="75"/>
      <c r="C186" s="51" t="s">
        <v>6</v>
      </c>
      <c r="D186" s="64">
        <f>SUM(E186:F186)</f>
        <v>7299.2</v>
      </c>
      <c r="E186" s="64">
        <f t="shared" ref="E186:J186" si="71">E181+E171+E166+E156+E146+E176+E161+E151</f>
        <v>7299.2</v>
      </c>
      <c r="F186" s="64">
        <f t="shared" si="71"/>
        <v>0</v>
      </c>
      <c r="G186" s="64">
        <f t="shared" si="71"/>
        <v>1758.7</v>
      </c>
      <c r="H186" s="64">
        <f t="shared" si="71"/>
        <v>0</v>
      </c>
      <c r="I186" s="64">
        <v>0</v>
      </c>
      <c r="J186" s="64">
        <f t="shared" si="71"/>
        <v>0</v>
      </c>
      <c r="K186" s="48"/>
      <c r="L186" s="20" t="e">
        <f>#REF!+#REF!+#REF!+#REF!+#REF!</f>
        <v>#REF!</v>
      </c>
      <c r="O186" s="59"/>
      <c r="P186" s="60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2"/>
    </row>
    <row r="187" spans="1:28" ht="24.75" customHeight="1" x14ac:dyDescent="0.25">
      <c r="A187" s="79"/>
      <c r="B187" s="75"/>
      <c r="C187" s="51" t="s">
        <v>8</v>
      </c>
      <c r="D187" s="64">
        <f>SUM(E187:J187)</f>
        <v>2951.1000000000004</v>
      </c>
      <c r="E187" s="64">
        <f>E182+E172+E167+E157+E147+E177+E162+E152</f>
        <v>923.7</v>
      </c>
      <c r="F187" s="64">
        <f>F182+F172+F167+F157+F147+F177+F162+F152</f>
        <v>926.6</v>
      </c>
      <c r="G187" s="64">
        <f>G157+G147</f>
        <v>1100.8</v>
      </c>
      <c r="H187" s="64">
        <f>H182+H172+H167+H157+H147+H177+H162+H152</f>
        <v>0</v>
      </c>
      <c r="I187" s="64">
        <v>0</v>
      </c>
      <c r="J187" s="64">
        <f>J182+J172+J167+J157+J147+J177+J162+J152</f>
        <v>0</v>
      </c>
      <c r="K187" s="48"/>
      <c r="O187" s="59"/>
      <c r="P187" s="60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2"/>
    </row>
    <row r="188" spans="1:28" ht="31.5" customHeight="1" x14ac:dyDescent="0.25">
      <c r="A188" s="80"/>
      <c r="B188" s="76"/>
      <c r="C188" s="51" t="s">
        <v>7</v>
      </c>
      <c r="D188" s="64">
        <f>SUM(E188:F188)</f>
        <v>0</v>
      </c>
      <c r="E188" s="64">
        <v>0</v>
      </c>
      <c r="F188" s="64">
        <v>0</v>
      </c>
      <c r="G188" s="64">
        <v>0</v>
      </c>
      <c r="H188" s="64">
        <v>0</v>
      </c>
      <c r="I188" s="64">
        <v>0</v>
      </c>
      <c r="J188" s="64">
        <v>0</v>
      </c>
      <c r="K188" s="48"/>
      <c r="O188" s="59"/>
      <c r="P188" s="60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2"/>
    </row>
    <row r="189" spans="1:28" ht="33.75" customHeight="1" x14ac:dyDescent="0.25">
      <c r="A189" s="58" t="s">
        <v>10</v>
      </c>
      <c r="B189" s="58"/>
      <c r="C189" s="63" t="s">
        <v>24</v>
      </c>
      <c r="D189" s="64">
        <f>SUM(E189:J189)</f>
        <v>29425.94</v>
      </c>
      <c r="E189" s="64">
        <f t="shared" ref="E189:F189" si="72">SUM(E190:E193)</f>
        <v>21156.239999999998</v>
      </c>
      <c r="F189" s="64">
        <f t="shared" si="72"/>
        <v>4532.2</v>
      </c>
      <c r="G189" s="64">
        <f>SUM(G190:G193)</f>
        <v>3622.5</v>
      </c>
      <c r="H189" s="64">
        <f t="shared" ref="H189:J189" si="73">SUM(H190:H193)</f>
        <v>115</v>
      </c>
      <c r="I189" s="64">
        <f t="shared" si="73"/>
        <v>0</v>
      </c>
      <c r="J189" s="64">
        <f t="shared" si="73"/>
        <v>0</v>
      </c>
      <c r="K189" s="48"/>
      <c r="O189" s="59"/>
      <c r="P189" s="60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2"/>
    </row>
    <row r="190" spans="1:28" ht="31.5" customHeight="1" x14ac:dyDescent="0.25">
      <c r="A190" s="58"/>
      <c r="B190" s="58"/>
      <c r="C190" s="51" t="s">
        <v>5</v>
      </c>
      <c r="D190" s="64">
        <f>SUM(E190:J190)</f>
        <v>0</v>
      </c>
      <c r="E190" s="64">
        <f t="shared" ref="E190:J190" si="74">E185+E139</f>
        <v>0</v>
      </c>
      <c r="F190" s="64">
        <f t="shared" si="74"/>
        <v>0</v>
      </c>
      <c r="G190" s="64">
        <f t="shared" si="74"/>
        <v>0</v>
      </c>
      <c r="H190" s="64">
        <f t="shared" si="74"/>
        <v>0</v>
      </c>
      <c r="I190" s="64">
        <f t="shared" si="74"/>
        <v>0</v>
      </c>
      <c r="J190" s="64">
        <f t="shared" si="74"/>
        <v>0</v>
      </c>
      <c r="K190" s="48"/>
      <c r="O190" s="59"/>
      <c r="P190" s="60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  <c r="AB190" s="62"/>
    </row>
    <row r="191" spans="1:28" ht="28.5" customHeight="1" x14ac:dyDescent="0.25">
      <c r="A191" s="58"/>
      <c r="B191" s="58"/>
      <c r="C191" s="51" t="s">
        <v>6</v>
      </c>
      <c r="D191" s="64">
        <f>SUM(E191:J191)</f>
        <v>21819.4</v>
      </c>
      <c r="E191" s="64">
        <f>E186+E140</f>
        <v>17721.5</v>
      </c>
      <c r="F191" s="64">
        <f>F186+F140+F176</f>
        <v>2339.1999999999998</v>
      </c>
      <c r="G191" s="64">
        <f>G186+G161</f>
        <v>1758.7</v>
      </c>
      <c r="H191" s="64">
        <f t="shared" ref="H191:J192" si="75">H186+H140</f>
        <v>0</v>
      </c>
      <c r="I191" s="64">
        <f t="shared" si="75"/>
        <v>0</v>
      </c>
      <c r="J191" s="64">
        <f t="shared" si="75"/>
        <v>0</v>
      </c>
      <c r="K191" s="48"/>
      <c r="O191" s="59"/>
      <c r="P191" s="60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  <c r="AB191" s="62"/>
    </row>
    <row r="192" spans="1:28" ht="31.5" x14ac:dyDescent="0.25">
      <c r="A192" s="58"/>
      <c r="B192" s="58"/>
      <c r="C192" s="51" t="s">
        <v>8</v>
      </c>
      <c r="D192" s="64">
        <f>SUM(E192:J192)</f>
        <v>7606.54</v>
      </c>
      <c r="E192" s="64">
        <f>E187+E141</f>
        <v>3434.74</v>
      </c>
      <c r="F192" s="64">
        <f>F187+F141</f>
        <v>2193</v>
      </c>
      <c r="G192" s="64">
        <f>G187+G141</f>
        <v>1863.8</v>
      </c>
      <c r="H192" s="64">
        <f t="shared" si="75"/>
        <v>115</v>
      </c>
      <c r="I192" s="64">
        <f t="shared" si="75"/>
        <v>0</v>
      </c>
      <c r="J192" s="64">
        <f t="shared" si="75"/>
        <v>0</v>
      </c>
      <c r="K192" s="48"/>
      <c r="O192" s="59"/>
      <c r="P192" s="60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2"/>
    </row>
    <row r="193" spans="1:28" ht="31.5" customHeight="1" x14ac:dyDescent="0.25">
      <c r="A193" s="58"/>
      <c r="B193" s="58"/>
      <c r="C193" s="51" t="s">
        <v>7</v>
      </c>
      <c r="D193" s="64">
        <f>SUM(E193:J193)</f>
        <v>0</v>
      </c>
      <c r="E193" s="64">
        <f t="shared" ref="E193:J193" si="76">SUM(E183,E112,E107,E92,,E148,)</f>
        <v>0</v>
      </c>
      <c r="F193" s="64">
        <f t="shared" si="76"/>
        <v>0</v>
      </c>
      <c r="G193" s="64">
        <f t="shared" si="76"/>
        <v>0</v>
      </c>
      <c r="H193" s="64">
        <f t="shared" si="76"/>
        <v>0</v>
      </c>
      <c r="I193" s="64">
        <v>0</v>
      </c>
      <c r="J193" s="64">
        <f t="shared" si="76"/>
        <v>0</v>
      </c>
      <c r="K193" s="48"/>
      <c r="O193" s="59"/>
      <c r="P193" s="60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2"/>
    </row>
    <row r="194" spans="1:28" ht="32.25" customHeight="1" x14ac:dyDescent="0.25">
      <c r="A194" s="68" t="s">
        <v>32</v>
      </c>
      <c r="B194" s="87"/>
      <c r="C194" s="63" t="s">
        <v>24</v>
      </c>
      <c r="D194" s="64">
        <f>D195+D196+D197</f>
        <v>42768.340000000004</v>
      </c>
      <c r="E194" s="64">
        <f t="shared" ref="E194:J194" si="77">E195+E196+E197+E198</f>
        <v>24174.84</v>
      </c>
      <c r="F194" s="64">
        <f t="shared" si="77"/>
        <v>9074.1</v>
      </c>
      <c r="G194" s="64">
        <f t="shared" si="77"/>
        <v>7344</v>
      </c>
      <c r="H194" s="64">
        <f t="shared" si="77"/>
        <v>1775.4</v>
      </c>
      <c r="I194" s="64">
        <f t="shared" si="77"/>
        <v>400</v>
      </c>
      <c r="J194" s="64">
        <f t="shared" si="77"/>
        <v>0</v>
      </c>
      <c r="K194" s="65"/>
      <c r="O194" s="59"/>
      <c r="P194" s="60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2"/>
    </row>
    <row r="195" spans="1:28" ht="33.75" customHeight="1" x14ac:dyDescent="0.25">
      <c r="A195" s="70"/>
      <c r="B195" s="88"/>
      <c r="C195" s="51" t="s">
        <v>5</v>
      </c>
      <c r="D195" s="64">
        <f>SUM(E195:J195)</f>
        <v>0</v>
      </c>
      <c r="E195" s="64">
        <f t="shared" ref="E195:J198" si="78">E190+E67</f>
        <v>0</v>
      </c>
      <c r="F195" s="64">
        <f t="shared" si="78"/>
        <v>0</v>
      </c>
      <c r="G195" s="64">
        <f t="shared" si="78"/>
        <v>0</v>
      </c>
      <c r="H195" s="64">
        <f t="shared" si="78"/>
        <v>0</v>
      </c>
      <c r="I195" s="64">
        <v>0</v>
      </c>
      <c r="J195" s="64">
        <f t="shared" si="78"/>
        <v>0</v>
      </c>
      <c r="K195" s="85"/>
      <c r="O195" s="89"/>
      <c r="P195" s="89"/>
      <c r="Q195" s="89"/>
      <c r="R195" s="89"/>
      <c r="S195" s="89"/>
      <c r="T195" s="89"/>
      <c r="U195" s="89"/>
      <c r="V195" s="89"/>
      <c r="W195" s="89"/>
      <c r="X195" s="89"/>
      <c r="Y195" s="89"/>
      <c r="Z195" s="89"/>
      <c r="AA195" s="89"/>
      <c r="AB195" s="89"/>
    </row>
    <row r="196" spans="1:28" ht="32.25" customHeight="1" x14ac:dyDescent="0.25">
      <c r="A196" s="70"/>
      <c r="B196" s="88"/>
      <c r="C196" s="51" t="s">
        <v>6</v>
      </c>
      <c r="D196" s="64">
        <f>SUM(E196:J196)</f>
        <v>27367.4</v>
      </c>
      <c r="E196" s="64">
        <f t="shared" si="78"/>
        <v>18632.2</v>
      </c>
      <c r="F196" s="64">
        <f t="shared" si="78"/>
        <v>4976.5</v>
      </c>
      <c r="G196" s="64">
        <f t="shared" si="78"/>
        <v>3758.7</v>
      </c>
      <c r="H196" s="64">
        <f t="shared" si="78"/>
        <v>0</v>
      </c>
      <c r="I196" s="64">
        <v>0</v>
      </c>
      <c r="J196" s="64">
        <f t="shared" si="78"/>
        <v>0</v>
      </c>
      <c r="K196" s="85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</row>
    <row r="197" spans="1:28" ht="29.25" customHeight="1" x14ac:dyDescent="0.25">
      <c r="A197" s="70"/>
      <c r="B197" s="88"/>
      <c r="C197" s="51" t="s">
        <v>8</v>
      </c>
      <c r="D197" s="64">
        <f>SUM(E197:J197)</f>
        <v>15400.94</v>
      </c>
      <c r="E197" s="90">
        <f t="shared" si="78"/>
        <v>5542.6399999999994</v>
      </c>
      <c r="F197" s="64">
        <f t="shared" si="78"/>
        <v>4097.6000000000004</v>
      </c>
      <c r="G197" s="64">
        <f t="shared" si="78"/>
        <v>3585.3</v>
      </c>
      <c r="H197" s="64">
        <f t="shared" si="78"/>
        <v>1775.4</v>
      </c>
      <c r="I197" s="64">
        <f t="shared" si="78"/>
        <v>400</v>
      </c>
      <c r="J197" s="64">
        <f t="shared" si="78"/>
        <v>0</v>
      </c>
      <c r="K197" s="85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</row>
    <row r="198" spans="1:28" ht="33.75" customHeight="1" x14ac:dyDescent="0.25">
      <c r="A198" s="72"/>
      <c r="B198" s="91"/>
      <c r="C198" s="51" t="s">
        <v>7</v>
      </c>
      <c r="D198" s="64">
        <f>SUM(E198:J198)</f>
        <v>0</v>
      </c>
      <c r="E198" s="64">
        <f t="shared" si="78"/>
        <v>0</v>
      </c>
      <c r="F198" s="64">
        <f t="shared" si="78"/>
        <v>0</v>
      </c>
      <c r="G198" s="64">
        <f t="shared" si="78"/>
        <v>0</v>
      </c>
      <c r="H198" s="64">
        <f t="shared" si="78"/>
        <v>0</v>
      </c>
      <c r="I198" s="64">
        <v>0</v>
      </c>
      <c r="J198" s="64">
        <f t="shared" si="78"/>
        <v>0</v>
      </c>
      <c r="K198" s="86"/>
      <c r="O198" s="89"/>
      <c r="P198" s="89"/>
      <c r="Q198" s="89"/>
      <c r="R198" s="89"/>
      <c r="S198" s="89"/>
      <c r="T198" s="89"/>
      <c r="U198" s="89"/>
      <c r="V198" s="89"/>
      <c r="W198" s="89"/>
      <c r="X198" s="89"/>
      <c r="Y198" s="89"/>
      <c r="Z198" s="89"/>
      <c r="AA198" s="89"/>
      <c r="AB198" s="89"/>
    </row>
    <row r="199" spans="1:28" x14ac:dyDescent="0.25">
      <c r="A199" s="89"/>
      <c r="B199" s="89"/>
      <c r="C199" s="89"/>
      <c r="D199" s="89"/>
      <c r="E199" s="89"/>
      <c r="F199" s="89"/>
      <c r="G199" s="89"/>
      <c r="I199" s="89"/>
      <c r="J199" s="89"/>
      <c r="K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  <c r="AA199" s="89"/>
      <c r="AB199" s="89"/>
    </row>
    <row r="200" spans="1:28" x14ac:dyDescent="0.25">
      <c r="A200" s="89"/>
      <c r="B200" s="89"/>
      <c r="C200" s="89"/>
      <c r="D200" s="89"/>
      <c r="E200" s="89"/>
      <c r="F200" s="89"/>
      <c r="G200" s="89"/>
      <c r="I200" s="89"/>
      <c r="J200" s="89"/>
      <c r="K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  <c r="AA200" s="89"/>
      <c r="AB200" s="89"/>
    </row>
    <row r="201" spans="1:28" x14ac:dyDescent="0.25">
      <c r="A201" s="89"/>
      <c r="B201" s="89"/>
      <c r="C201" s="89"/>
      <c r="D201" s="89"/>
      <c r="E201" s="89"/>
      <c r="F201" s="89"/>
      <c r="G201" s="89"/>
      <c r="I201" s="89"/>
      <c r="J201" s="89"/>
      <c r="K201" s="89"/>
      <c r="O201" s="89"/>
      <c r="P201" s="89"/>
      <c r="Q201" s="89"/>
      <c r="R201" s="89"/>
      <c r="S201" s="89"/>
      <c r="T201" s="89"/>
      <c r="U201" s="89"/>
      <c r="V201" s="89"/>
      <c r="W201" s="89"/>
      <c r="X201" s="89"/>
      <c r="Y201" s="89"/>
      <c r="Z201" s="89"/>
      <c r="AA201" s="89"/>
      <c r="AB201" s="89"/>
    </row>
    <row r="202" spans="1:28" x14ac:dyDescent="0.25">
      <c r="A202" s="89"/>
      <c r="B202" s="89"/>
      <c r="C202" s="89"/>
      <c r="D202" s="89"/>
      <c r="E202" s="89"/>
      <c r="F202" s="89"/>
      <c r="G202" s="89"/>
      <c r="I202" s="89"/>
      <c r="J202" s="89"/>
      <c r="K202" s="89"/>
      <c r="O202" s="89"/>
      <c r="P202" s="89"/>
      <c r="Q202" s="89"/>
      <c r="R202" s="89"/>
      <c r="S202" s="89"/>
      <c r="T202" s="89"/>
      <c r="U202" s="89"/>
      <c r="V202" s="89"/>
      <c r="W202" s="89"/>
      <c r="X202" s="89"/>
      <c r="Y202" s="89"/>
      <c r="Z202" s="89"/>
      <c r="AA202" s="89"/>
      <c r="AB202" s="89"/>
    </row>
    <row r="203" spans="1:28" x14ac:dyDescent="0.25">
      <c r="A203" s="89"/>
      <c r="B203" s="89"/>
      <c r="C203" s="89"/>
      <c r="D203" s="89"/>
      <c r="E203" s="89"/>
      <c r="F203" s="89"/>
      <c r="G203" s="89"/>
      <c r="I203" s="89"/>
      <c r="J203" s="89"/>
      <c r="K203" s="89"/>
      <c r="O203" s="89"/>
      <c r="P203" s="89"/>
      <c r="Q203" s="89"/>
      <c r="R203" s="89"/>
      <c r="S203" s="89"/>
      <c r="T203" s="89"/>
      <c r="U203" s="89"/>
      <c r="V203" s="89"/>
      <c r="W203" s="89"/>
      <c r="X203" s="89"/>
      <c r="Y203" s="89"/>
      <c r="Z203" s="89"/>
      <c r="AA203" s="89"/>
      <c r="AB203" s="89"/>
    </row>
    <row r="204" spans="1:28" x14ac:dyDescent="0.25">
      <c r="A204" s="89"/>
      <c r="B204" s="89"/>
      <c r="C204" s="89"/>
      <c r="D204" s="89"/>
      <c r="E204" s="89"/>
      <c r="F204" s="89"/>
      <c r="G204" s="89"/>
      <c r="I204" s="89"/>
      <c r="J204" s="89"/>
      <c r="K204" s="89"/>
      <c r="O204" s="89"/>
      <c r="P204" s="89"/>
      <c r="Q204" s="89"/>
      <c r="R204" s="89"/>
      <c r="S204" s="89"/>
      <c r="T204" s="89"/>
      <c r="U204" s="89"/>
      <c r="V204" s="89"/>
      <c r="W204" s="89"/>
      <c r="X204" s="89"/>
      <c r="Y204" s="89"/>
      <c r="Z204" s="89"/>
      <c r="AA204" s="89"/>
      <c r="AB204" s="89"/>
    </row>
    <row r="205" spans="1:28" x14ac:dyDescent="0.25">
      <c r="A205" s="89"/>
      <c r="B205" s="89"/>
      <c r="C205" s="89"/>
      <c r="D205" s="89"/>
      <c r="E205" s="89"/>
      <c r="F205" s="89"/>
      <c r="G205" s="89"/>
      <c r="I205" s="89"/>
      <c r="J205" s="89"/>
      <c r="K205" s="89"/>
      <c r="O205" s="89"/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  <c r="AA205" s="89"/>
      <c r="AB205" s="89"/>
    </row>
    <row r="206" spans="1:28" x14ac:dyDescent="0.25">
      <c r="A206" s="89"/>
      <c r="B206" s="89"/>
      <c r="C206" s="89"/>
      <c r="D206" s="89"/>
      <c r="E206" s="89"/>
      <c r="F206" s="89"/>
      <c r="G206" s="89"/>
      <c r="I206" s="89"/>
      <c r="J206" s="89"/>
      <c r="K206" s="89"/>
      <c r="O206" s="89"/>
      <c r="P206" s="89"/>
      <c r="Q206" s="89"/>
      <c r="R206" s="89"/>
      <c r="S206" s="89"/>
      <c r="T206" s="89"/>
      <c r="U206" s="89"/>
      <c r="V206" s="89"/>
      <c r="W206" s="89"/>
      <c r="X206" s="89"/>
      <c r="Y206" s="89"/>
      <c r="Z206" s="89"/>
      <c r="AA206" s="89"/>
      <c r="AB206" s="89"/>
    </row>
    <row r="207" spans="1:28" x14ac:dyDescent="0.25">
      <c r="A207" s="89"/>
      <c r="B207" s="89"/>
      <c r="C207" s="89"/>
      <c r="D207" s="89"/>
      <c r="E207" s="89"/>
      <c r="F207" s="89"/>
      <c r="G207" s="89"/>
      <c r="I207" s="89"/>
      <c r="J207" s="89"/>
      <c r="K207" s="89"/>
      <c r="O207" s="89"/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  <c r="AA207" s="89"/>
      <c r="AB207" s="89"/>
    </row>
    <row r="208" spans="1:28" x14ac:dyDescent="0.25">
      <c r="A208" s="89"/>
      <c r="B208" s="89"/>
      <c r="C208" s="89"/>
      <c r="D208" s="89"/>
      <c r="E208" s="89"/>
      <c r="F208" s="89"/>
      <c r="G208" s="89"/>
      <c r="I208" s="89"/>
      <c r="J208" s="89"/>
      <c r="K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  <c r="AA208" s="89"/>
      <c r="AB208" s="89"/>
    </row>
    <row r="209" spans="1:28" x14ac:dyDescent="0.25">
      <c r="A209" s="89"/>
      <c r="B209" s="89"/>
      <c r="C209" s="89"/>
      <c r="D209" s="89"/>
      <c r="E209" s="89"/>
      <c r="F209" s="89"/>
      <c r="G209" s="89"/>
      <c r="I209" s="89"/>
      <c r="J209" s="89"/>
      <c r="K209" s="89"/>
      <c r="O209" s="89"/>
      <c r="P209" s="89"/>
      <c r="Q209" s="89"/>
      <c r="R209" s="89"/>
      <c r="S209" s="89"/>
      <c r="T209" s="89"/>
      <c r="U209" s="89"/>
      <c r="V209" s="89"/>
      <c r="W209" s="89"/>
      <c r="X209" s="89"/>
      <c r="Y209" s="89"/>
      <c r="Z209" s="89"/>
      <c r="AA209" s="89"/>
      <c r="AB209" s="89"/>
    </row>
    <row r="210" spans="1:28" x14ac:dyDescent="0.25">
      <c r="A210" s="89"/>
      <c r="B210" s="89"/>
      <c r="C210" s="89"/>
      <c r="D210" s="89"/>
      <c r="E210" s="89"/>
      <c r="F210" s="89"/>
      <c r="G210" s="89"/>
      <c r="I210" s="89"/>
      <c r="J210" s="89"/>
      <c r="K210" s="89"/>
      <c r="O210" s="89"/>
      <c r="P210" s="89"/>
      <c r="Q210" s="89"/>
      <c r="R210" s="89"/>
      <c r="S210" s="89"/>
      <c r="T210" s="89"/>
      <c r="U210" s="89"/>
      <c r="V210" s="89"/>
      <c r="W210" s="89"/>
      <c r="X210" s="89"/>
      <c r="Y210" s="89"/>
      <c r="Z210" s="89"/>
      <c r="AA210" s="89"/>
      <c r="AB210" s="89"/>
    </row>
    <row r="211" spans="1:28" x14ac:dyDescent="0.25">
      <c r="A211" s="89"/>
      <c r="B211" s="89"/>
      <c r="C211" s="89"/>
      <c r="D211" s="89"/>
      <c r="E211" s="89"/>
      <c r="F211" s="89"/>
      <c r="G211" s="89"/>
      <c r="I211" s="89"/>
      <c r="J211" s="89"/>
      <c r="K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  <c r="AA211" s="89"/>
      <c r="AB211" s="89"/>
    </row>
    <row r="212" spans="1:28" x14ac:dyDescent="0.25"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</row>
    <row r="213" spans="1:28" x14ac:dyDescent="0.25">
      <c r="O213" s="89"/>
      <c r="P213" s="89"/>
      <c r="Q213" s="89"/>
      <c r="R213" s="89"/>
      <c r="S213" s="89"/>
      <c r="T213" s="89"/>
      <c r="U213" s="89"/>
      <c r="V213" s="89"/>
      <c r="W213" s="89"/>
      <c r="X213" s="89"/>
      <c r="Y213" s="89"/>
      <c r="Z213" s="89"/>
      <c r="AA213" s="89"/>
      <c r="AB213" s="89"/>
    </row>
  </sheetData>
  <mergeCells count="120">
    <mergeCell ref="G1:K1"/>
    <mergeCell ref="A34:B38"/>
    <mergeCell ref="K78:K82"/>
    <mergeCell ref="B108:B112"/>
    <mergeCell ref="A98:A102"/>
    <mergeCell ref="B98:B102"/>
    <mergeCell ref="K98:K102"/>
    <mergeCell ref="A108:A112"/>
    <mergeCell ref="A103:A107"/>
    <mergeCell ref="B103:B107"/>
    <mergeCell ref="G2:K2"/>
    <mergeCell ref="K34:K38"/>
    <mergeCell ref="K45:K49"/>
    <mergeCell ref="A50:K50"/>
    <mergeCell ref="A9:A13"/>
    <mergeCell ref="B9:B13"/>
    <mergeCell ref="A29:A33"/>
    <mergeCell ref="K29:K33"/>
    <mergeCell ref="A39:K39"/>
    <mergeCell ref="B56:B60"/>
    <mergeCell ref="A83:A87"/>
    <mergeCell ref="K73:K77"/>
    <mergeCell ref="B83:B87"/>
    <mergeCell ref="K83:K87"/>
    <mergeCell ref="O4:AB4"/>
    <mergeCell ref="O5:P5"/>
    <mergeCell ref="B93:B97"/>
    <mergeCell ref="K51:K55"/>
    <mergeCell ref="K66:K70"/>
    <mergeCell ref="K4:K5"/>
    <mergeCell ref="A7:K7"/>
    <mergeCell ref="A8:K8"/>
    <mergeCell ref="A71:K71"/>
    <mergeCell ref="A72:K72"/>
    <mergeCell ref="A61:B65"/>
    <mergeCell ref="K9:K13"/>
    <mergeCell ref="A40:A44"/>
    <mergeCell ref="B40:B44"/>
    <mergeCell ref="K14:K18"/>
    <mergeCell ref="K19:K23"/>
    <mergeCell ref="B29:B33"/>
    <mergeCell ref="A66:B70"/>
    <mergeCell ref="A45:B49"/>
    <mergeCell ref="A56:A60"/>
    <mergeCell ref="K40:K44"/>
    <mergeCell ref="A4:A5"/>
    <mergeCell ref="D4:J4"/>
    <mergeCell ref="A19:A23"/>
    <mergeCell ref="A51:A55"/>
    <mergeCell ref="K108:K112"/>
    <mergeCell ref="K113:K117"/>
    <mergeCell ref="A88:A92"/>
    <mergeCell ref="B88:B92"/>
    <mergeCell ref="K103:K107"/>
    <mergeCell ref="K88:K92"/>
    <mergeCell ref="K93:K97"/>
    <mergeCell ref="A93:A97"/>
    <mergeCell ref="B113:B117"/>
    <mergeCell ref="A73:A77"/>
    <mergeCell ref="B73:B77"/>
    <mergeCell ref="A78:A82"/>
    <mergeCell ref="B78:B82"/>
    <mergeCell ref="B51:B55"/>
    <mergeCell ref="K56:K60"/>
    <mergeCell ref="K194:K198"/>
    <mergeCell ref="B179:B183"/>
    <mergeCell ref="K179:K183"/>
    <mergeCell ref="A194:B198"/>
    <mergeCell ref="A189:B193"/>
    <mergeCell ref="K189:K193"/>
    <mergeCell ref="A179:A183"/>
    <mergeCell ref="A184:B188"/>
    <mergeCell ref="K184:K188"/>
    <mergeCell ref="A154:A158"/>
    <mergeCell ref="B154:B158"/>
    <mergeCell ref="K154:K158"/>
    <mergeCell ref="A159:A163"/>
    <mergeCell ref="B159:B163"/>
    <mergeCell ref="K159:K163"/>
    <mergeCell ref="A14:A18"/>
    <mergeCell ref="B14:B18"/>
    <mergeCell ref="A3:K3"/>
    <mergeCell ref="C4:C5"/>
    <mergeCell ref="B4:B5"/>
    <mergeCell ref="B19:B23"/>
    <mergeCell ref="A118:A122"/>
    <mergeCell ref="B118:B122"/>
    <mergeCell ref="K118:K122"/>
    <mergeCell ref="A24:A28"/>
    <mergeCell ref="B24:B28"/>
    <mergeCell ref="K24:K28"/>
    <mergeCell ref="K133:K137"/>
    <mergeCell ref="A138:B142"/>
    <mergeCell ref="A123:A127"/>
    <mergeCell ref="B123:B127"/>
    <mergeCell ref="K123:K127"/>
    <mergeCell ref="A133:A137"/>
    <mergeCell ref="A174:A178"/>
    <mergeCell ref="B174:B178"/>
    <mergeCell ref="K174:K178"/>
    <mergeCell ref="A169:A173"/>
    <mergeCell ref="B169:B173"/>
    <mergeCell ref="K169:K173"/>
    <mergeCell ref="A164:A168"/>
    <mergeCell ref="B164:B168"/>
    <mergeCell ref="K164:K168"/>
    <mergeCell ref="K144:K148"/>
    <mergeCell ref="B144:B148"/>
    <mergeCell ref="A144:A148"/>
    <mergeCell ref="A143:K143"/>
    <mergeCell ref="A149:A153"/>
    <mergeCell ref="B149:B153"/>
    <mergeCell ref="K149:K153"/>
    <mergeCell ref="B133:B137"/>
    <mergeCell ref="K61:K65"/>
    <mergeCell ref="A128:A132"/>
    <mergeCell ref="B128:B132"/>
    <mergeCell ref="K128:K132"/>
    <mergeCell ref="A113:A117"/>
    <mergeCell ref="K138:K1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fitToHeight="4" orientation="portrait" r:id="rId1"/>
  <rowBreaks count="2" manualBreakCount="2">
    <brk id="70" max="27" man="1"/>
    <brk id="142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Целевые показатели</vt:lpstr>
      <vt:lpstr>Перечень мероприятий</vt:lpstr>
      <vt:lpstr>'Перечень мероприятий'!Область_печати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2025-02-28T06:04:49Z</dcterms:modified>
</cp:coreProperties>
</file>