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0B28B674-5D4C-4820-B220-6B82EB3EC46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еречень мероприятий" sheetId="2" r:id="rId1"/>
  </sheets>
  <definedNames>
    <definedName name="_xlnm.Print_Area" localSheetId="0">'Перечень мероприятий'!$A$1:$K$125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7" i="2" l="1"/>
  <c r="H106" i="2"/>
  <c r="G105" i="2" l="1"/>
  <c r="J107" i="2"/>
  <c r="J106" i="2"/>
  <c r="I106" i="2"/>
  <c r="I107" i="2"/>
  <c r="E84" i="2" l="1"/>
  <c r="H78" i="2"/>
  <c r="H77" i="2"/>
  <c r="G77" i="2"/>
  <c r="H76" i="2" l="1"/>
  <c r="I76" i="2"/>
  <c r="J76" i="2"/>
  <c r="I77" i="2"/>
  <c r="J77" i="2"/>
  <c r="E76" i="2"/>
  <c r="H83" i="2"/>
  <c r="G78" i="2"/>
  <c r="H84" i="2"/>
  <c r="G84" i="2"/>
  <c r="H82" i="2"/>
  <c r="D79" i="2" l="1"/>
  <c r="G83" i="2"/>
  <c r="I83" i="2"/>
  <c r="G82" i="2"/>
  <c r="G76" i="2" s="1"/>
  <c r="I82" i="2"/>
  <c r="J82" i="2"/>
  <c r="E82" i="2"/>
  <c r="E122" i="2" l="1"/>
  <c r="G74" i="2"/>
  <c r="H74" i="2"/>
  <c r="G75" i="2"/>
  <c r="H75" i="2"/>
  <c r="I75" i="2"/>
  <c r="J75" i="2"/>
  <c r="F75" i="2"/>
  <c r="D75" i="2" s="1"/>
  <c r="G42" i="2"/>
  <c r="H42" i="2"/>
  <c r="F40" i="2" l="1"/>
  <c r="F45" i="2"/>
  <c r="F42" i="2" l="1"/>
  <c r="D68" i="2"/>
  <c r="D67" i="2"/>
  <c r="D66" i="2"/>
  <c r="D65" i="2"/>
  <c r="J64" i="2"/>
  <c r="I64" i="2"/>
  <c r="H64" i="2"/>
  <c r="G64" i="2"/>
  <c r="F64" i="2"/>
  <c r="E64" i="2"/>
  <c r="D63" i="2"/>
  <c r="D62" i="2"/>
  <c r="D61" i="2"/>
  <c r="D60" i="2"/>
  <c r="J59" i="2"/>
  <c r="I59" i="2"/>
  <c r="H59" i="2"/>
  <c r="G59" i="2"/>
  <c r="F59" i="2"/>
  <c r="E59" i="2"/>
  <c r="F24" i="2"/>
  <c r="F78" i="2" s="1"/>
  <c r="F23" i="2"/>
  <c r="F22" i="2"/>
  <c r="F76" i="2" s="1"/>
  <c r="F82" i="2" l="1"/>
  <c r="D76" i="2"/>
  <c r="F84" i="2"/>
  <c r="D64" i="2"/>
  <c r="D59" i="2"/>
  <c r="F107" i="2"/>
  <c r="F56" i="2" l="1"/>
  <c r="F77" i="2" l="1"/>
  <c r="F74" i="2" s="1"/>
  <c r="F83" i="2"/>
  <c r="H122" i="2"/>
  <c r="H20" i="2"/>
  <c r="F47" i="2"/>
  <c r="G47" i="2"/>
  <c r="H47" i="2"/>
  <c r="I47" i="2"/>
  <c r="J47" i="2"/>
  <c r="E47" i="2"/>
  <c r="D50" i="2"/>
  <c r="D51" i="2"/>
  <c r="D52" i="2"/>
  <c r="D49" i="2"/>
  <c r="D47" i="2" l="1"/>
  <c r="F14" i="2"/>
  <c r="G14" i="2"/>
  <c r="H14" i="2"/>
  <c r="I14" i="2"/>
  <c r="J14" i="2"/>
  <c r="E14" i="2"/>
  <c r="D16" i="2"/>
  <c r="D17" i="2"/>
  <c r="D18" i="2"/>
  <c r="D19" i="2"/>
  <c r="D15" i="2"/>
  <c r="B14" i="2"/>
  <c r="F53" i="2" l="1"/>
  <c r="D14" i="2"/>
  <c r="D40" i="2"/>
  <c r="E37" i="2" l="1"/>
  <c r="F37" i="2"/>
  <c r="G37" i="2"/>
  <c r="H37" i="2"/>
  <c r="I37" i="2"/>
  <c r="J37" i="2"/>
  <c r="D39" i="2"/>
  <c r="D41" i="2"/>
  <c r="D46" i="2"/>
  <c r="B37" i="2"/>
  <c r="D37" i="2" l="1"/>
  <c r="F85" i="2" l="1"/>
  <c r="G85" i="2"/>
  <c r="H85" i="2"/>
  <c r="I85" i="2"/>
  <c r="J85" i="2"/>
  <c r="E85" i="2"/>
  <c r="J83" i="2"/>
  <c r="F81" i="2"/>
  <c r="G81" i="2"/>
  <c r="H81" i="2"/>
  <c r="I81" i="2"/>
  <c r="J81" i="2"/>
  <c r="E81" i="2"/>
  <c r="F80" i="2" l="1"/>
  <c r="H53" i="2"/>
  <c r="J114" i="2" l="1"/>
  <c r="I114" i="2"/>
  <c r="H114" i="2"/>
  <c r="G114" i="2"/>
  <c r="F114" i="2"/>
  <c r="E114" i="2"/>
  <c r="C112" i="2"/>
  <c r="C113" i="2"/>
  <c r="C114" i="2"/>
  <c r="C111" i="2"/>
  <c r="E34" i="2" l="1"/>
  <c r="E77" i="2" l="1"/>
  <c r="D77" i="2" s="1"/>
  <c r="E83" i="2"/>
  <c r="H116" i="2"/>
  <c r="H111" i="2" s="1"/>
  <c r="F88" i="2" l="1"/>
  <c r="E20" i="2" l="1"/>
  <c r="F105" i="2" l="1"/>
  <c r="H105" i="2" l="1"/>
  <c r="D89" i="2" l="1"/>
  <c r="D90" i="2"/>
  <c r="D58" i="2" l="1"/>
  <c r="D57" i="2"/>
  <c r="D56" i="2"/>
  <c r="D55" i="2"/>
  <c r="E53" i="2" l="1"/>
  <c r="D53" i="2" s="1"/>
  <c r="E80" i="2" l="1"/>
  <c r="E26" i="2" l="1"/>
  <c r="D22" i="2" l="1"/>
  <c r="G122" i="2" l="1"/>
  <c r="F122" i="2"/>
  <c r="D122" i="2" l="1"/>
  <c r="D28" i="2"/>
  <c r="E88" i="2" l="1"/>
  <c r="G88" i="2"/>
  <c r="H88" i="2"/>
  <c r="I91" i="2"/>
  <c r="I88" i="2" s="1"/>
  <c r="J91" i="2"/>
  <c r="J88" i="2" s="1"/>
  <c r="D92" i="2"/>
  <c r="E99" i="2"/>
  <c r="E94" i="2" s="1"/>
  <c r="F99" i="2"/>
  <c r="F94" i="2" s="1"/>
  <c r="G99" i="2"/>
  <c r="H99" i="2"/>
  <c r="H94" i="2" s="1"/>
  <c r="I99" i="2"/>
  <c r="I94" i="2" s="1"/>
  <c r="J99" i="2"/>
  <c r="J94" i="2" s="1"/>
  <c r="E100" i="2"/>
  <c r="F100" i="2"/>
  <c r="G100" i="2"/>
  <c r="G95" i="2" s="1"/>
  <c r="H100" i="2"/>
  <c r="I100" i="2"/>
  <c r="I95" i="2" s="1"/>
  <c r="J100" i="2"/>
  <c r="J95" i="2" s="1"/>
  <c r="E101" i="2"/>
  <c r="H101" i="2"/>
  <c r="E102" i="2"/>
  <c r="E97" i="2" s="1"/>
  <c r="F102" i="2"/>
  <c r="F97" i="2" s="1"/>
  <c r="G102" i="2"/>
  <c r="G97" i="2" s="1"/>
  <c r="H102" i="2"/>
  <c r="H97" i="2" s="1"/>
  <c r="I102" i="2"/>
  <c r="I97" i="2" s="1"/>
  <c r="J102" i="2"/>
  <c r="J97" i="2" s="1"/>
  <c r="E105" i="2"/>
  <c r="I116" i="2"/>
  <c r="I111" i="2" s="1"/>
  <c r="I117" i="2"/>
  <c r="I112" i="2" s="1"/>
  <c r="J117" i="2"/>
  <c r="J112" i="2" s="1"/>
  <c r="D108" i="2"/>
  <c r="D109" i="2"/>
  <c r="E116" i="2"/>
  <c r="E111" i="2" s="1"/>
  <c r="F116" i="2"/>
  <c r="F111" i="2" s="1"/>
  <c r="G116" i="2"/>
  <c r="G111" i="2" s="1"/>
  <c r="J116" i="2"/>
  <c r="J111" i="2" s="1"/>
  <c r="E117" i="2"/>
  <c r="E112" i="2" s="1"/>
  <c r="F117" i="2"/>
  <c r="F112" i="2" s="1"/>
  <c r="G117" i="2"/>
  <c r="H117" i="2"/>
  <c r="E118" i="2"/>
  <c r="E113" i="2" s="1"/>
  <c r="F118" i="2"/>
  <c r="F113" i="2" s="1"/>
  <c r="G118" i="2"/>
  <c r="H118" i="2"/>
  <c r="H113" i="2" s="1"/>
  <c r="I118" i="2"/>
  <c r="I113" i="2" s="1"/>
  <c r="J118" i="2"/>
  <c r="J113" i="2" s="1"/>
  <c r="D119" i="2"/>
  <c r="D114" i="2" s="1"/>
  <c r="G94" i="2" l="1"/>
  <c r="G121" i="2"/>
  <c r="H112" i="2"/>
  <c r="H123" i="2"/>
  <c r="G112" i="2"/>
  <c r="G123" i="2"/>
  <c r="F95" i="2"/>
  <c r="F123" i="2"/>
  <c r="E96" i="2"/>
  <c r="E124" i="2"/>
  <c r="E95" i="2"/>
  <c r="E123" i="2"/>
  <c r="H96" i="2"/>
  <c r="H124" i="2"/>
  <c r="H95" i="2"/>
  <c r="G115" i="2"/>
  <c r="G110" i="2" s="1"/>
  <c r="G113" i="2"/>
  <c r="D88" i="2"/>
  <c r="J105" i="2"/>
  <c r="J101" i="2"/>
  <c r="J96" i="2" s="1"/>
  <c r="F101" i="2"/>
  <c r="D118" i="2"/>
  <c r="D113" i="2" s="1"/>
  <c r="D100" i="2"/>
  <c r="D95" i="2" s="1"/>
  <c r="J98" i="2"/>
  <c r="J93" i="2" s="1"/>
  <c r="H98" i="2"/>
  <c r="H93" i="2" s="1"/>
  <c r="J115" i="2"/>
  <c r="J110" i="2" s="1"/>
  <c r="H115" i="2"/>
  <c r="H110" i="2" s="1"/>
  <c r="F115" i="2"/>
  <c r="F110" i="2" s="1"/>
  <c r="I115" i="2"/>
  <c r="I110" i="2" s="1"/>
  <c r="D102" i="2"/>
  <c r="D97" i="2" s="1"/>
  <c r="I101" i="2"/>
  <c r="I96" i="2" s="1"/>
  <c r="G101" i="2"/>
  <c r="D99" i="2"/>
  <c r="D94" i="2" s="1"/>
  <c r="D116" i="2"/>
  <c r="D111" i="2" s="1"/>
  <c r="E115" i="2"/>
  <c r="E110" i="2" s="1"/>
  <c r="D107" i="2"/>
  <c r="D106" i="2"/>
  <c r="I105" i="2"/>
  <c r="E98" i="2"/>
  <c r="E93" i="2" s="1"/>
  <c r="D91" i="2"/>
  <c r="D117" i="2"/>
  <c r="D112" i="2" s="1"/>
  <c r="I98" i="2" l="1"/>
  <c r="I93" i="2" s="1"/>
  <c r="F98" i="2"/>
  <c r="F93" i="2" s="1"/>
  <c r="F96" i="2"/>
  <c r="G98" i="2"/>
  <c r="G93" i="2" s="1"/>
  <c r="G96" i="2"/>
  <c r="D115" i="2"/>
  <c r="D101" i="2"/>
  <c r="D96" i="2" s="1"/>
  <c r="D105" i="2"/>
  <c r="F26" i="2"/>
  <c r="D98" i="2" l="1"/>
  <c r="D93" i="2" s="1"/>
  <c r="D110" i="2"/>
  <c r="F124" i="2" l="1"/>
  <c r="E42" i="2" l="1"/>
  <c r="D42" i="2" s="1"/>
  <c r="E32" i="2"/>
  <c r="D32" i="2" s="1"/>
  <c r="E9" i="2"/>
  <c r="F125" i="2" l="1"/>
  <c r="G125" i="2"/>
  <c r="H125" i="2"/>
  <c r="I125" i="2"/>
  <c r="J125" i="2"/>
  <c r="G124" i="2"/>
  <c r="E125" i="2"/>
  <c r="E121" i="2"/>
  <c r="D70" i="2"/>
  <c r="D71" i="2"/>
  <c r="D72" i="2"/>
  <c r="D73" i="2"/>
  <c r="H69" i="2"/>
  <c r="I69" i="2"/>
  <c r="J69" i="2"/>
  <c r="D33" i="2"/>
  <c r="D34" i="2"/>
  <c r="D35" i="2"/>
  <c r="D36" i="2"/>
  <c r="D43" i="2"/>
  <c r="D44" i="2"/>
  <c r="D45" i="2"/>
  <c r="D27" i="2"/>
  <c r="D31" i="2"/>
  <c r="H26" i="2"/>
  <c r="D82" i="2" s="1"/>
  <c r="I26" i="2"/>
  <c r="J26" i="2"/>
  <c r="I20" i="2"/>
  <c r="J20" i="2"/>
  <c r="D21" i="2"/>
  <c r="D23" i="2"/>
  <c r="D24" i="2"/>
  <c r="D25" i="2"/>
  <c r="D10" i="2"/>
  <c r="D11" i="2"/>
  <c r="D13" i="2"/>
  <c r="F9" i="2"/>
  <c r="H9" i="2"/>
  <c r="I12" i="2"/>
  <c r="J12" i="2"/>
  <c r="G9" i="2"/>
  <c r="J78" i="2" l="1"/>
  <c r="J74" i="2" s="1"/>
  <c r="J84" i="2"/>
  <c r="I78" i="2"/>
  <c r="I84" i="2"/>
  <c r="J9" i="2"/>
  <c r="I124" i="2"/>
  <c r="I123" i="2"/>
  <c r="E74" i="2"/>
  <c r="I121" i="2"/>
  <c r="F121" i="2"/>
  <c r="F120" i="2" s="1"/>
  <c r="J121" i="2"/>
  <c r="E120" i="2"/>
  <c r="I9" i="2"/>
  <c r="D83" i="2"/>
  <c r="D125" i="2"/>
  <c r="H121" i="2"/>
  <c r="H120" i="2" s="1"/>
  <c r="J123" i="2"/>
  <c r="D85" i="2"/>
  <c r="D81" i="2"/>
  <c r="I80" i="2"/>
  <c r="E69" i="2"/>
  <c r="F69" i="2"/>
  <c r="G69" i="2"/>
  <c r="I74" i="2" l="1"/>
  <c r="D78" i="2"/>
  <c r="D74" i="2"/>
  <c r="D123" i="2"/>
  <c r="I120" i="2"/>
  <c r="G120" i="2"/>
  <c r="J80" i="2"/>
  <c r="D121" i="2"/>
  <c r="D69" i="2"/>
  <c r="D84" i="2"/>
  <c r="J124" i="2"/>
  <c r="J120" i="2" s="1"/>
  <c r="H80" i="2"/>
  <c r="D12" i="2"/>
  <c r="D30" i="2"/>
  <c r="D29" i="2"/>
  <c r="D124" i="2" l="1"/>
  <c r="D120" i="2"/>
  <c r="D80" i="2"/>
  <c r="G26" i="2"/>
  <c r="D26" i="2" s="1"/>
  <c r="F20" i="2"/>
  <c r="G20" i="2"/>
  <c r="D20" i="2" s="1"/>
  <c r="D9" i="2"/>
  <c r="G8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добавила подпрограммы №1 согласно Порядку</t>
        </r>
      </text>
    </comment>
    <comment ref="K37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мы пишем не отчет, а программу, поэтому указываем планируемые результаты, точную расфасовку укажитте в отчете за полугодие и годовом отчете</t>
        </r>
      </text>
    </comment>
    <comment ref="K59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мы пишем план, грамматика</t>
        </r>
      </text>
    </comment>
    <comment ref="K64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мы пишем план, грамматика</t>
        </r>
      </text>
    </comment>
    <comment ref="K69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мы пишем план, грамматика</t>
        </r>
      </text>
    </comment>
    <comment ref="A87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добавила подпрограммы №2</t>
        </r>
      </text>
    </comment>
    <comment ref="A104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добавила подпрограммы</t>
        </r>
      </text>
    </comment>
  </commentList>
</comments>
</file>

<file path=xl/sharedStrings.xml><?xml version="1.0" encoding="utf-8"?>
<sst xmlns="http://schemas.openxmlformats.org/spreadsheetml/2006/main" count="177" uniqueCount="65">
  <si>
    <t>Наименование мероприятия</t>
  </si>
  <si>
    <t>Источник финансирования</t>
  </si>
  <si>
    <t>всего</t>
  </si>
  <si>
    <t>областной бюджет</t>
  </si>
  <si>
    <t>федеральный бюджет</t>
  </si>
  <si>
    <t xml:space="preserve">Управление образования и культуры       </t>
  </si>
  <si>
    <t>внебюджетные средства</t>
  </si>
  <si>
    <t>местный бюджет</t>
  </si>
  <si>
    <t xml:space="preserve">2.1. Предоставление социальных выплат молодым семьям          </t>
  </si>
  <si>
    <t>2021 год</t>
  </si>
  <si>
    <t>2022 год</t>
  </si>
  <si>
    <t>2023 год</t>
  </si>
  <si>
    <t>2024 год</t>
  </si>
  <si>
    <t>2025 год</t>
  </si>
  <si>
    <t>2026 год</t>
  </si>
  <si>
    <t xml:space="preserve">1.1. Обеспечение земельных участков, предоставляемых  для жилищного строительства, объектами инженерной инфраструктуры  </t>
  </si>
  <si>
    <t xml:space="preserve">Управление образования и культуры      
</t>
  </si>
  <si>
    <t>Подпрограмма № 1 «Создание условий для развития жилищного строительства»</t>
  </si>
  <si>
    <t>Подпрограмма № 2 «Обеспечение жильем молодых семей»</t>
  </si>
  <si>
    <t>Подпрограмма № 3 «Обеспечение жильем детей-сирот, детей, оставшихся без попечения родителей и лиц из их числа »</t>
  </si>
  <si>
    <t>3.1. Обеспечение жильем детей-сирот, детей, оставшихся без попечения родителей и лиц из их числа</t>
  </si>
  <si>
    <t>областной бюджет Фонд реформирования ЖКХ</t>
  </si>
  <si>
    <t xml:space="preserve">Ответственный исполнитель, соисполнитель </t>
  </si>
  <si>
    <t>Объем финансирования (тыс. руб.)</t>
  </si>
  <si>
    <t xml:space="preserve">Обеспечены земельные участки, предоставляемые  для индивидуального жилищного строительства, объектами инженерной инфраструктуры                  </t>
  </si>
  <si>
    <t>Построены многоквартирные жилые дома для переселения граждан из аварийного  жилфонда</t>
  </si>
  <si>
    <t xml:space="preserve">Администрация Вилегодского муниципального округа </t>
  </si>
  <si>
    <t>Произведены социальные выплаты молодым семьям в течение года</t>
  </si>
  <si>
    <t>Итого,в том числе</t>
  </si>
  <si>
    <t>Выкуплено 800 кв.м. аварийного жилфонда</t>
  </si>
  <si>
    <t>Всего по подпрограмме № 1</t>
  </si>
  <si>
    <t>Всего по задаче № 1 подпрограммы № 1</t>
  </si>
  <si>
    <t xml:space="preserve">Всего по подпрограмме № 2
</t>
  </si>
  <si>
    <t>Всего по задаче № 1 подпрограммы № 3</t>
  </si>
  <si>
    <t>Итого по муниципальной программе</t>
  </si>
  <si>
    <t>Приложение № 2
к муниципальной программе Вилегодского муниципального округа Архангельской области «Обеспечение качественным, доступным жильем населения Вилегодского муниципального округа»</t>
  </si>
  <si>
    <t>Перечень  мероприятий муниципальной программы
Вилегодского муниципального округа Архангельской области
«Обеспечение качественным, доступным жильем населения Вилегодского муниципального округа»</t>
  </si>
  <si>
    <t xml:space="preserve">Подготовлены документы (обоснование инвестиций - 600,0 тыс. руб., инженерные изыскания - 550 тыс. руб.) на строительство многоквартирных жилых домов для переселения граждан из аварийного жилфонда </t>
  </si>
  <si>
    <t>Областной бюджет  Фонд реформирования ЖКХ</t>
  </si>
  <si>
    <t xml:space="preserve">Ожидаемые конечные результаты реализации мероприятий </t>
  </si>
  <si>
    <t>Снесены аварийные многоквартирные дома после переселения в Вилегодском муниципальном округе</t>
  </si>
  <si>
    <t xml:space="preserve">Дополнительные меры поддержки по обеспечению жилыми помещениями в форме субсидии
</t>
  </si>
  <si>
    <t xml:space="preserve">1.9. Строительство многоквартирных жилых домов по ул. Ломоносова с. Ильинско-Подомское Вилегодского района Архангельской области. 
</t>
  </si>
  <si>
    <t>1.10 Оценка частных жилых помещений в целях выкупа</t>
  </si>
  <si>
    <t xml:space="preserve">1.8. Строительство многоквартирных жилых домов по ул. Советская  с. Ильинско-Подомское Вилегодского района Архангельской области. 
</t>
  </si>
  <si>
    <t>Ввод в эксплуатацию 2 многоквартирных жилых домов по ул. Ломоносова</t>
  </si>
  <si>
    <t>Ввод в эксплуатацию 4 многоквартирных жилых домов по ул. Советская</t>
  </si>
  <si>
    <t>Итого, в том числе</t>
  </si>
  <si>
    <t xml:space="preserve">Предоставлено жильё  детям-сиротам, детям, оставшихся без попечения родителей, лиц из их числа                                       </t>
  </si>
  <si>
    <t>Оценены квартиры частного  аварийного жилфонда с целью выкупа</t>
  </si>
  <si>
    <t>Обследованы строительные конструкции 12 многоквартных домов</t>
  </si>
  <si>
    <t>Задача № 1 подпрограммы № 1 - Создание условий для развития жилищного строительства</t>
  </si>
  <si>
    <t>Всего по задаче № 1 подпрограммы № 2</t>
  </si>
  <si>
    <t>Задача № 1 подпрограммы № 2 – Обеспечение молодых семей, проживающих в Вилегодском муниципальном округе жильем, соответствующим социальным стандартам</t>
  </si>
  <si>
    <t xml:space="preserve">Задача № 1 подпрограммы № 3 – Обеспечение детей-сирот, детей, оставшихся без попечения родителей и лиц из их числа жильем, соответствующим социальным стандартам </t>
  </si>
  <si>
    <t>Всего по подпрограмме №3</t>
  </si>
  <si>
    <t>1.3. Выкуп частных жилых помещений из аварийного жилищного фонда</t>
  </si>
  <si>
    <t>1.4.Мероприятия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по ул. Ломоносова</t>
  </si>
  <si>
    <t xml:space="preserve">1.5. Разработка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
«Создание «под ключ» многоквартирных жилых домов по ул. Советская, с. Ильинско-Подомское, Вилегодского района Архангельской области. Проведение инженерных изысканий по ул. Советской с. Ильинско-Подомское </t>
  </si>
  <si>
    <t>1.6. Обследование строительных конструкций многоквартирных домов</t>
  </si>
  <si>
    <t xml:space="preserve">1.7. Снос  аварийных домов  жилищного фонда после переселения </t>
  </si>
  <si>
    <t>1.2. Расходование средств субвенций из областного бюджета на осуществление государственных полномочий по предоставлению лицам, являющимся собственниками жилых 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 в период с 1 января 2012 года до 1 января 2017 года, дополнительных мер поддержки по обеспечению жилыми помещениями в форме субсидии</t>
  </si>
  <si>
    <t>1.11 Разработка инженерных изысканий на земельном участке запланированном для строительства многоквартирных домов для расселения многоквартирных домов признанных аварийными после 1 января 2017 года</t>
  </si>
  <si>
    <t xml:space="preserve">1.12 Обоснование инвестиций и проведение технико-ценового аудита для возможности заключения муниципального контракта, предметом которого станет одновременно выполнение работ по проектированию, строительству и вводу в эксплуатацию объектов капитального строительства, приобретение жилых помещений в многоквартирных домах для расселения,  признанных аварийными после 1 января 2017 года </t>
  </si>
  <si>
    <t xml:space="preserve">Приложение № 1 к постановлению Администрации Вилегодского муниципального округа Архангельской области № __-мп от __.__.2022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</si>
</sst>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left" vertical="center" wrapText="1"/>
    </xf>
    <xf numFmtId="164" fontId="4" fillId="2" borderId="9" xfId="0" applyNumberFormat="1" applyFont="1" applyFill="1" applyBorder="1" applyAlignment="1">
      <alignment horizontal="left" vertical="center" wrapText="1"/>
    </xf>
    <xf numFmtId="164" fontId="4" fillId="2" borderId="10" xfId="0" applyNumberFormat="1" applyFont="1" applyFill="1" applyBorder="1" applyAlignment="1">
      <alignment horizontal="left" vertical="center" wrapText="1"/>
    </xf>
    <xf numFmtId="164" fontId="4" fillId="2" borderId="11" xfId="0" applyNumberFormat="1" applyFont="1" applyFill="1" applyBorder="1" applyAlignment="1">
      <alignment horizontal="left" vertical="center" wrapText="1"/>
    </xf>
    <xf numFmtId="164" fontId="4" fillId="2" borderId="12" xfId="0" applyNumberFormat="1" applyFont="1" applyFill="1" applyBorder="1" applyAlignment="1">
      <alignment horizontal="left" vertical="center" wrapText="1"/>
    </xf>
    <xf numFmtId="164" fontId="4" fillId="2" borderId="13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4" fontId="7" fillId="2" borderId="10" xfId="0" applyNumberFormat="1" applyFont="1" applyFill="1" applyBorder="1" applyAlignment="1">
      <alignment horizontal="left" vertical="center" wrapText="1"/>
    </xf>
    <xf numFmtId="4" fontId="7" fillId="2" borderId="12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0" fillId="2" borderId="4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left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</sheetPr>
  <dimension ref="A1:N125"/>
  <sheetViews>
    <sheetView tabSelected="1" view="pageBreakPreview" topLeftCell="A94" zoomScaleNormal="100" zoomScaleSheetLayoutView="100" workbookViewId="0">
      <selection activeCell="D120" sqref="D120"/>
    </sheetView>
  </sheetViews>
  <sheetFormatPr defaultRowHeight="15.75" x14ac:dyDescent="0.25"/>
  <cols>
    <col min="1" max="1" width="43.7109375" style="1" customWidth="1"/>
    <col min="2" max="2" width="20.42578125" style="1" customWidth="1"/>
    <col min="3" max="3" width="24.28515625" style="1" customWidth="1"/>
    <col min="4" max="4" width="16.5703125" style="1" customWidth="1"/>
    <col min="5" max="5" width="15.42578125" style="1" customWidth="1"/>
    <col min="6" max="6" width="15.85546875" style="1" customWidth="1"/>
    <col min="7" max="7" width="16.28515625" style="1" customWidth="1"/>
    <col min="8" max="8" width="16.85546875" style="2" customWidth="1"/>
    <col min="9" max="9" width="13.28515625" style="2" customWidth="1"/>
    <col min="10" max="10" width="11.7109375" style="2" customWidth="1"/>
    <col min="11" max="11" width="33.42578125" style="1" customWidth="1"/>
    <col min="12" max="16384" width="9.140625" style="1"/>
  </cols>
  <sheetData>
    <row r="1" spans="1:14" ht="41.25" customHeight="1" x14ac:dyDescent="0.25">
      <c r="H1" s="40" t="s">
        <v>64</v>
      </c>
      <c r="I1" s="41"/>
      <c r="J1" s="41"/>
      <c r="K1" s="41"/>
      <c r="L1" s="8"/>
    </row>
    <row r="2" spans="1:14" ht="63.75" customHeight="1" x14ac:dyDescent="0.25">
      <c r="A2" s="3"/>
      <c r="B2" s="3"/>
      <c r="C2" s="2"/>
      <c r="D2" s="4"/>
      <c r="E2" s="4"/>
      <c r="F2" s="4"/>
      <c r="G2" s="5"/>
      <c r="H2" s="42" t="s">
        <v>35</v>
      </c>
      <c r="I2" s="42"/>
      <c r="J2" s="42"/>
      <c r="K2" s="42"/>
      <c r="L2" s="7"/>
      <c r="M2" s="6"/>
      <c r="N2" s="6"/>
    </row>
    <row r="3" spans="1:14" ht="57" customHeight="1" x14ac:dyDescent="0.25">
      <c r="A3" s="46" t="s">
        <v>36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4" s="11" customFormat="1" ht="18.75" customHeight="1" x14ac:dyDescent="0.25">
      <c r="A4" s="47" t="s">
        <v>0</v>
      </c>
      <c r="B4" s="47" t="s">
        <v>22</v>
      </c>
      <c r="C4" s="47" t="s">
        <v>1</v>
      </c>
      <c r="D4" s="51" t="s">
        <v>23</v>
      </c>
      <c r="E4" s="52"/>
      <c r="F4" s="52"/>
      <c r="G4" s="52"/>
      <c r="H4" s="52"/>
      <c r="I4" s="52"/>
      <c r="J4" s="52"/>
      <c r="K4" s="47" t="s">
        <v>39</v>
      </c>
    </row>
    <row r="5" spans="1:14" s="11" customFormat="1" ht="37.5" customHeight="1" x14ac:dyDescent="0.25">
      <c r="A5" s="47"/>
      <c r="B5" s="47"/>
      <c r="C5" s="47"/>
      <c r="D5" s="29" t="s">
        <v>2</v>
      </c>
      <c r="E5" s="29" t="s">
        <v>9</v>
      </c>
      <c r="F5" s="29" t="s">
        <v>10</v>
      </c>
      <c r="G5" s="29" t="s">
        <v>11</v>
      </c>
      <c r="H5" s="29" t="s">
        <v>12</v>
      </c>
      <c r="I5" s="29" t="s">
        <v>13</v>
      </c>
      <c r="J5" s="29" t="s">
        <v>14</v>
      </c>
      <c r="K5" s="47"/>
    </row>
    <row r="6" spans="1:14" s="11" customFormat="1" ht="15" customHeigh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</row>
    <row r="7" spans="1:14" s="14" customFormat="1" ht="18.75" customHeight="1" x14ac:dyDescent="0.25">
      <c r="A7" s="43" t="s">
        <v>17</v>
      </c>
      <c r="B7" s="44"/>
      <c r="C7" s="44"/>
      <c r="D7" s="44"/>
      <c r="E7" s="44"/>
      <c r="F7" s="44"/>
      <c r="G7" s="44"/>
      <c r="H7" s="44"/>
      <c r="I7" s="44"/>
      <c r="J7" s="44"/>
      <c r="K7" s="45"/>
    </row>
    <row r="8" spans="1:14" s="14" customFormat="1" ht="19.5" customHeight="1" x14ac:dyDescent="0.25">
      <c r="A8" s="43" t="s">
        <v>51</v>
      </c>
      <c r="B8" s="44"/>
      <c r="C8" s="44"/>
      <c r="D8" s="44"/>
      <c r="E8" s="44"/>
      <c r="F8" s="44"/>
      <c r="G8" s="44"/>
      <c r="H8" s="44"/>
      <c r="I8" s="44"/>
      <c r="J8" s="44"/>
      <c r="K8" s="45"/>
    </row>
    <row r="9" spans="1:14" s="14" customFormat="1" ht="20.25" customHeight="1" x14ac:dyDescent="0.25">
      <c r="A9" s="59" t="s">
        <v>15</v>
      </c>
      <c r="B9" s="39" t="s">
        <v>26</v>
      </c>
      <c r="C9" s="12" t="s">
        <v>47</v>
      </c>
      <c r="D9" s="10">
        <f>SUM(E9:J9)</f>
        <v>600</v>
      </c>
      <c r="E9" s="10">
        <f>SUM(E10:E13)</f>
        <v>0</v>
      </c>
      <c r="F9" s="10">
        <f t="shared" ref="F9:J9" si="0">SUM(F10:F13)</f>
        <v>0</v>
      </c>
      <c r="G9" s="10">
        <f t="shared" si="0"/>
        <v>0</v>
      </c>
      <c r="H9" s="10">
        <f t="shared" si="0"/>
        <v>0</v>
      </c>
      <c r="I9" s="10">
        <f t="shared" si="0"/>
        <v>300</v>
      </c>
      <c r="J9" s="10">
        <f t="shared" si="0"/>
        <v>300</v>
      </c>
      <c r="K9" s="39" t="s">
        <v>24</v>
      </c>
    </row>
    <row r="10" spans="1:14" s="14" customFormat="1" ht="21" customHeight="1" x14ac:dyDescent="0.25">
      <c r="A10" s="59"/>
      <c r="B10" s="39"/>
      <c r="C10" s="9" t="s">
        <v>4</v>
      </c>
      <c r="D10" s="10">
        <f t="shared" ref="D10:D13" si="1">SUM(E10:J10)</f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39"/>
    </row>
    <row r="11" spans="1:14" s="14" customFormat="1" ht="15.75" customHeight="1" x14ac:dyDescent="0.25">
      <c r="A11" s="59"/>
      <c r="B11" s="39"/>
      <c r="C11" s="9" t="s">
        <v>3</v>
      </c>
      <c r="D11" s="10">
        <f t="shared" si="1"/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39"/>
    </row>
    <row r="12" spans="1:14" s="14" customFormat="1" ht="14.25" customHeight="1" x14ac:dyDescent="0.25">
      <c r="A12" s="59"/>
      <c r="B12" s="39"/>
      <c r="C12" s="9" t="s">
        <v>7</v>
      </c>
      <c r="D12" s="10">
        <f t="shared" si="1"/>
        <v>600</v>
      </c>
      <c r="E12" s="15">
        <v>0</v>
      </c>
      <c r="F12" s="15">
        <v>0</v>
      </c>
      <c r="G12" s="15">
        <v>0</v>
      </c>
      <c r="H12" s="15">
        <v>0</v>
      </c>
      <c r="I12" s="15">
        <f>300</f>
        <v>300</v>
      </c>
      <c r="J12" s="15">
        <f>300</f>
        <v>300</v>
      </c>
      <c r="K12" s="39"/>
    </row>
    <row r="13" spans="1:14" s="14" customFormat="1" ht="19.5" customHeight="1" x14ac:dyDescent="0.25">
      <c r="A13" s="59"/>
      <c r="B13" s="39"/>
      <c r="C13" s="9" t="s">
        <v>6</v>
      </c>
      <c r="D13" s="10">
        <f t="shared" si="1"/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39"/>
    </row>
    <row r="14" spans="1:14" s="14" customFormat="1" ht="25.5" customHeight="1" x14ac:dyDescent="0.25">
      <c r="A14" s="33" t="s">
        <v>61</v>
      </c>
      <c r="B14" s="35" t="str">
        <f>B9</f>
        <v xml:space="preserve">Администрация Вилегодского муниципального округа </v>
      </c>
      <c r="C14" s="28" t="s">
        <v>47</v>
      </c>
      <c r="D14" s="10">
        <f>E14+F14+G14+H14+I14+J14</f>
        <v>28502.7</v>
      </c>
      <c r="E14" s="10">
        <f>E15+E16+E17+E18+E19</f>
        <v>0</v>
      </c>
      <c r="F14" s="10">
        <f>F15+F16+F17+F18+F19</f>
        <v>27976.799999999999</v>
      </c>
      <c r="G14" s="10">
        <f t="shared" ref="G14:J14" si="2">G15+G16+G17+G18+G19</f>
        <v>525.9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35" t="s">
        <v>41</v>
      </c>
    </row>
    <row r="15" spans="1:14" s="14" customFormat="1" ht="27" customHeight="1" x14ac:dyDescent="0.25">
      <c r="A15" s="34"/>
      <c r="B15" s="36"/>
      <c r="C15" s="9" t="s">
        <v>4</v>
      </c>
      <c r="D15" s="10">
        <f>E15+F15+G15+H15+I15+J15</f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36"/>
    </row>
    <row r="16" spans="1:14" s="14" customFormat="1" ht="27.75" customHeight="1" x14ac:dyDescent="0.25">
      <c r="A16" s="34"/>
      <c r="B16" s="36"/>
      <c r="C16" s="9" t="s">
        <v>21</v>
      </c>
      <c r="D16" s="10">
        <f t="shared" ref="D16:D19" si="3">E16+F16+G16+H16+I16+J16</f>
        <v>27822.5</v>
      </c>
      <c r="E16" s="10">
        <v>0</v>
      </c>
      <c r="F16" s="30">
        <v>27417.3</v>
      </c>
      <c r="G16" s="10">
        <v>405.2</v>
      </c>
      <c r="H16" s="10">
        <v>0</v>
      </c>
      <c r="I16" s="10">
        <v>0</v>
      </c>
      <c r="J16" s="10">
        <v>0</v>
      </c>
      <c r="K16" s="36"/>
    </row>
    <row r="17" spans="1:11" s="14" customFormat="1" ht="27" customHeight="1" x14ac:dyDescent="0.25">
      <c r="A17" s="34"/>
      <c r="B17" s="36"/>
      <c r="C17" s="9" t="s">
        <v>3</v>
      </c>
      <c r="D17" s="10">
        <f t="shared" si="3"/>
        <v>680.2</v>
      </c>
      <c r="E17" s="10">
        <v>0</v>
      </c>
      <c r="F17" s="30">
        <v>559.5</v>
      </c>
      <c r="G17" s="10">
        <v>120.7</v>
      </c>
      <c r="H17" s="10">
        <v>0</v>
      </c>
      <c r="I17" s="10">
        <v>0</v>
      </c>
      <c r="J17" s="10">
        <v>0</v>
      </c>
      <c r="K17" s="36"/>
    </row>
    <row r="18" spans="1:11" s="14" customFormat="1" ht="18.75" customHeight="1" x14ac:dyDescent="0.25">
      <c r="A18" s="34"/>
      <c r="B18" s="36"/>
      <c r="C18" s="9" t="s">
        <v>7</v>
      </c>
      <c r="D18" s="10">
        <f t="shared" si="3"/>
        <v>0</v>
      </c>
      <c r="E18" s="10">
        <v>0</v>
      </c>
      <c r="F18" s="30">
        <v>0</v>
      </c>
      <c r="G18" s="10">
        <v>0</v>
      </c>
      <c r="H18" s="10">
        <v>0</v>
      </c>
      <c r="I18" s="10">
        <v>0</v>
      </c>
      <c r="J18" s="10">
        <v>0</v>
      </c>
      <c r="K18" s="36"/>
    </row>
    <row r="19" spans="1:11" s="14" customFormat="1" ht="51.75" customHeight="1" x14ac:dyDescent="0.25">
      <c r="A19" s="34"/>
      <c r="B19" s="36"/>
      <c r="C19" s="9" t="s">
        <v>6</v>
      </c>
      <c r="D19" s="10">
        <f t="shared" si="3"/>
        <v>0</v>
      </c>
      <c r="E19" s="10">
        <v>0</v>
      </c>
      <c r="F19" s="30">
        <v>0</v>
      </c>
      <c r="G19" s="10">
        <v>0</v>
      </c>
      <c r="H19" s="10">
        <v>0</v>
      </c>
      <c r="I19" s="10">
        <v>0</v>
      </c>
      <c r="J19" s="10">
        <v>0</v>
      </c>
      <c r="K19" s="37"/>
    </row>
    <row r="20" spans="1:11" s="14" customFormat="1" ht="19.5" customHeight="1" x14ac:dyDescent="0.25">
      <c r="A20" s="59" t="s">
        <v>56</v>
      </c>
      <c r="B20" s="39" t="s">
        <v>26</v>
      </c>
      <c r="C20" s="12" t="s">
        <v>47</v>
      </c>
      <c r="D20" s="10">
        <f>SUM(E20:J20)</f>
        <v>231756.19999999998</v>
      </c>
      <c r="E20" s="10">
        <f>SUM(E21:E25)</f>
        <v>44457</v>
      </c>
      <c r="F20" s="30">
        <f t="shared" ref="F20:J20" si="4">SUM(F21:F25)</f>
        <v>100000</v>
      </c>
      <c r="G20" s="10">
        <f t="shared" si="4"/>
        <v>26859.3</v>
      </c>
      <c r="H20" s="10">
        <f>SUM(H21:H25)</f>
        <v>60439.9</v>
      </c>
      <c r="I20" s="10">
        <f t="shared" si="4"/>
        <v>0</v>
      </c>
      <c r="J20" s="10">
        <f t="shared" si="4"/>
        <v>0</v>
      </c>
      <c r="K20" s="39" t="s">
        <v>29</v>
      </c>
    </row>
    <row r="21" spans="1:11" s="14" customFormat="1" ht="22.5" customHeight="1" x14ac:dyDescent="0.25">
      <c r="A21" s="59"/>
      <c r="B21" s="39"/>
      <c r="C21" s="9" t="s">
        <v>4</v>
      </c>
      <c r="D21" s="10">
        <f t="shared" ref="D21:D25" si="5">SUM(E21:J21)</f>
        <v>0</v>
      </c>
      <c r="E21" s="10">
        <v>0</v>
      </c>
      <c r="F21" s="30">
        <v>0</v>
      </c>
      <c r="G21" s="10">
        <v>0</v>
      </c>
      <c r="H21" s="10">
        <v>0</v>
      </c>
      <c r="I21" s="10">
        <v>0</v>
      </c>
      <c r="J21" s="10">
        <v>0</v>
      </c>
      <c r="K21" s="39"/>
    </row>
    <row r="22" spans="1:11" s="14" customFormat="1" ht="31.5" customHeight="1" x14ac:dyDescent="0.25">
      <c r="A22" s="59"/>
      <c r="B22" s="39"/>
      <c r="C22" s="9" t="s">
        <v>21</v>
      </c>
      <c r="D22" s="10">
        <f>SUM(E22:J22)</f>
        <v>221635.9</v>
      </c>
      <c r="E22" s="10">
        <v>43567.8</v>
      </c>
      <c r="F22" s="30">
        <f>49000+49000</f>
        <v>98000</v>
      </c>
      <c r="G22" s="10">
        <v>20899.099999999999</v>
      </c>
      <c r="H22" s="10">
        <v>59169</v>
      </c>
      <c r="I22" s="10">
        <v>0</v>
      </c>
      <c r="J22" s="10">
        <v>0</v>
      </c>
      <c r="K22" s="39"/>
    </row>
    <row r="23" spans="1:11" s="14" customFormat="1" ht="20.25" customHeight="1" x14ac:dyDescent="0.25">
      <c r="A23" s="59"/>
      <c r="B23" s="39"/>
      <c r="C23" s="9" t="s">
        <v>3</v>
      </c>
      <c r="D23" s="10">
        <f t="shared" si="5"/>
        <v>9865.0999999999985</v>
      </c>
      <c r="E23" s="10">
        <v>844.7</v>
      </c>
      <c r="F23" s="30">
        <f>950+950</f>
        <v>1900</v>
      </c>
      <c r="G23" s="10">
        <v>5912.9</v>
      </c>
      <c r="H23" s="10">
        <v>1207.5</v>
      </c>
      <c r="I23" s="10">
        <v>0</v>
      </c>
      <c r="J23" s="10">
        <v>0</v>
      </c>
      <c r="K23" s="39"/>
    </row>
    <row r="24" spans="1:11" s="14" customFormat="1" ht="19.5" customHeight="1" x14ac:dyDescent="0.25">
      <c r="A24" s="59"/>
      <c r="B24" s="39"/>
      <c r="C24" s="9" t="s">
        <v>7</v>
      </c>
      <c r="D24" s="10">
        <f t="shared" si="5"/>
        <v>255.20000000000002</v>
      </c>
      <c r="E24" s="10">
        <v>44.5</v>
      </c>
      <c r="F24" s="31">
        <f>50+50</f>
        <v>100</v>
      </c>
      <c r="G24" s="15">
        <v>47.3</v>
      </c>
      <c r="H24" s="15">
        <v>63.4</v>
      </c>
      <c r="I24" s="15">
        <v>0</v>
      </c>
      <c r="J24" s="15">
        <v>0</v>
      </c>
      <c r="K24" s="39"/>
    </row>
    <row r="25" spans="1:11" s="14" customFormat="1" ht="18.75" customHeight="1" x14ac:dyDescent="0.25">
      <c r="A25" s="59"/>
      <c r="B25" s="39"/>
      <c r="C25" s="9" t="s">
        <v>6</v>
      </c>
      <c r="D25" s="10">
        <f t="shared" si="5"/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39"/>
    </row>
    <row r="26" spans="1:11" s="14" customFormat="1" ht="20.25" customHeight="1" x14ac:dyDescent="0.25">
      <c r="A26" s="59" t="s">
        <v>57</v>
      </c>
      <c r="B26" s="39" t="s">
        <v>26</v>
      </c>
      <c r="C26" s="12" t="s">
        <v>47</v>
      </c>
      <c r="D26" s="10">
        <f>SUM(E26:J26)</f>
        <v>34525.600000000006</v>
      </c>
      <c r="E26" s="10">
        <f>SUM(E27:E31)</f>
        <v>34525.600000000006</v>
      </c>
      <c r="F26" s="10">
        <f t="shared" ref="F26:J26" si="6">SUM(F27:F31)</f>
        <v>0</v>
      </c>
      <c r="G26" s="10">
        <f t="shared" si="6"/>
        <v>0</v>
      </c>
      <c r="H26" s="10">
        <f t="shared" si="6"/>
        <v>0</v>
      </c>
      <c r="I26" s="10">
        <f t="shared" si="6"/>
        <v>0</v>
      </c>
      <c r="J26" s="10">
        <f t="shared" si="6"/>
        <v>0</v>
      </c>
      <c r="K26" s="39" t="s">
        <v>25</v>
      </c>
    </row>
    <row r="27" spans="1:11" s="14" customFormat="1" ht="15.75" customHeight="1" x14ac:dyDescent="0.25">
      <c r="A27" s="59"/>
      <c r="B27" s="39"/>
      <c r="C27" s="9" t="s">
        <v>4</v>
      </c>
      <c r="D27" s="10">
        <f>SUM(E27:J27)</f>
        <v>0</v>
      </c>
      <c r="E27" s="15">
        <v>0</v>
      </c>
      <c r="F27" s="15">
        <v>0</v>
      </c>
      <c r="G27" s="10">
        <v>0</v>
      </c>
      <c r="H27" s="10">
        <v>0</v>
      </c>
      <c r="I27" s="10">
        <v>0</v>
      </c>
      <c r="J27" s="10">
        <v>0</v>
      </c>
      <c r="K27" s="39"/>
    </row>
    <row r="28" spans="1:11" s="14" customFormat="1" ht="29.25" customHeight="1" x14ac:dyDescent="0.25">
      <c r="A28" s="59"/>
      <c r="B28" s="39"/>
      <c r="C28" s="9" t="s">
        <v>21</v>
      </c>
      <c r="D28" s="10">
        <f>SUM(E28:J28)</f>
        <v>33260.5</v>
      </c>
      <c r="E28" s="10">
        <v>33260.5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39"/>
    </row>
    <row r="29" spans="1:11" s="14" customFormat="1" ht="16.5" customHeight="1" x14ac:dyDescent="0.25">
      <c r="A29" s="59"/>
      <c r="B29" s="39"/>
      <c r="C29" s="9" t="s">
        <v>3</v>
      </c>
      <c r="D29" s="10">
        <f>SUM(E29:J29)</f>
        <v>678.8</v>
      </c>
      <c r="E29" s="15">
        <v>678.8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39"/>
    </row>
    <row r="30" spans="1:11" s="14" customFormat="1" ht="16.5" customHeight="1" x14ac:dyDescent="0.25">
      <c r="A30" s="59"/>
      <c r="B30" s="39"/>
      <c r="C30" s="9" t="s">
        <v>7</v>
      </c>
      <c r="D30" s="10">
        <f t="shared" ref="D30:D45" si="7">SUM(E30:J30)</f>
        <v>586.29999999999995</v>
      </c>
      <c r="E30" s="15">
        <v>586.29999999999995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39"/>
    </row>
    <row r="31" spans="1:11" s="14" customFormat="1" ht="17.25" customHeight="1" x14ac:dyDescent="0.25">
      <c r="A31" s="59"/>
      <c r="B31" s="39"/>
      <c r="C31" s="9" t="s">
        <v>6</v>
      </c>
      <c r="D31" s="10">
        <f t="shared" si="7"/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39"/>
    </row>
    <row r="32" spans="1:11" s="14" customFormat="1" ht="46.5" customHeight="1" x14ac:dyDescent="0.25">
      <c r="A32" s="59" t="s">
        <v>58</v>
      </c>
      <c r="B32" s="39" t="s">
        <v>26</v>
      </c>
      <c r="C32" s="12" t="s">
        <v>47</v>
      </c>
      <c r="D32" s="10">
        <f t="shared" si="7"/>
        <v>1150</v>
      </c>
      <c r="E32" s="10">
        <f>E33+E34+E35+E36</f>
        <v>1150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39" t="s">
        <v>37</v>
      </c>
    </row>
    <row r="33" spans="1:11" s="14" customFormat="1" ht="35.25" customHeight="1" x14ac:dyDescent="0.25">
      <c r="A33" s="59"/>
      <c r="B33" s="39"/>
      <c r="C33" s="9" t="s">
        <v>4</v>
      </c>
      <c r="D33" s="10">
        <f t="shared" si="7"/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39"/>
    </row>
    <row r="34" spans="1:11" s="14" customFormat="1" ht="36" customHeight="1" x14ac:dyDescent="0.25">
      <c r="A34" s="59"/>
      <c r="B34" s="39"/>
      <c r="C34" s="9" t="s">
        <v>3</v>
      </c>
      <c r="D34" s="10">
        <f t="shared" si="7"/>
        <v>1150</v>
      </c>
      <c r="E34" s="10">
        <f>250+300+600</f>
        <v>1150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39"/>
    </row>
    <row r="35" spans="1:11" s="14" customFormat="1" ht="26.25" customHeight="1" x14ac:dyDescent="0.25">
      <c r="A35" s="59"/>
      <c r="B35" s="39"/>
      <c r="C35" s="9" t="s">
        <v>7</v>
      </c>
      <c r="D35" s="10">
        <f t="shared" si="7"/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39"/>
    </row>
    <row r="36" spans="1:11" s="14" customFormat="1" ht="39" customHeight="1" x14ac:dyDescent="0.25">
      <c r="A36" s="59"/>
      <c r="B36" s="39"/>
      <c r="C36" s="9" t="s">
        <v>6</v>
      </c>
      <c r="D36" s="10">
        <f t="shared" si="7"/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39"/>
    </row>
    <row r="37" spans="1:11" s="14" customFormat="1" ht="27" customHeight="1" x14ac:dyDescent="0.25">
      <c r="A37" s="80" t="s">
        <v>59</v>
      </c>
      <c r="B37" s="35" t="str">
        <f>B42</f>
        <v xml:space="preserve">Администрация Вилегодского муниципального округа </v>
      </c>
      <c r="C37" s="27" t="s">
        <v>47</v>
      </c>
      <c r="D37" s="10">
        <f>D38+D39+D40+D41</f>
        <v>1489.5</v>
      </c>
      <c r="E37" s="10">
        <f t="shared" ref="E37:J37" si="8">E38+E39+E40+E41</f>
        <v>0</v>
      </c>
      <c r="F37" s="10">
        <f t="shared" si="8"/>
        <v>829.5</v>
      </c>
      <c r="G37" s="10">
        <f t="shared" si="8"/>
        <v>660</v>
      </c>
      <c r="H37" s="10">
        <f t="shared" si="8"/>
        <v>0</v>
      </c>
      <c r="I37" s="10">
        <f t="shared" si="8"/>
        <v>0</v>
      </c>
      <c r="J37" s="10">
        <f t="shared" si="8"/>
        <v>0</v>
      </c>
      <c r="K37" s="83" t="s">
        <v>50</v>
      </c>
    </row>
    <row r="38" spans="1:11" s="14" customFormat="1" ht="22.5" customHeight="1" x14ac:dyDescent="0.25">
      <c r="A38" s="81"/>
      <c r="B38" s="36"/>
      <c r="C38" s="9" t="s">
        <v>4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84"/>
    </row>
    <row r="39" spans="1:11" s="14" customFormat="1" ht="21" customHeight="1" x14ac:dyDescent="0.25">
      <c r="A39" s="81"/>
      <c r="B39" s="36"/>
      <c r="C39" s="9" t="s">
        <v>3</v>
      </c>
      <c r="D39" s="10">
        <f>E39+F39+G39+H39+I39+J39</f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84"/>
    </row>
    <row r="40" spans="1:11" s="14" customFormat="1" ht="23.25" customHeight="1" x14ac:dyDescent="0.25">
      <c r="A40" s="81"/>
      <c r="B40" s="36"/>
      <c r="C40" s="9" t="s">
        <v>7</v>
      </c>
      <c r="D40" s="10">
        <f>E40+F40+G40+H40+I40+J40</f>
        <v>1489.5</v>
      </c>
      <c r="E40" s="10">
        <v>0</v>
      </c>
      <c r="F40" s="32">
        <f>661+168.5</f>
        <v>829.5</v>
      </c>
      <c r="G40" s="30">
        <v>660</v>
      </c>
      <c r="H40" s="30">
        <v>0</v>
      </c>
      <c r="I40" s="10">
        <v>0</v>
      </c>
      <c r="J40" s="10">
        <v>0</v>
      </c>
      <c r="K40" s="84"/>
    </row>
    <row r="41" spans="1:11" s="14" customFormat="1" ht="23.25" customHeight="1" x14ac:dyDescent="0.25">
      <c r="A41" s="82"/>
      <c r="B41" s="37"/>
      <c r="C41" s="9" t="s">
        <v>6</v>
      </c>
      <c r="D41" s="10">
        <f>E41+F41+G41+H41+I41+J41</f>
        <v>0</v>
      </c>
      <c r="E41" s="10">
        <v>0</v>
      </c>
      <c r="F41" s="30">
        <v>0</v>
      </c>
      <c r="G41" s="30">
        <v>0</v>
      </c>
      <c r="H41" s="30">
        <v>0</v>
      </c>
      <c r="I41" s="10">
        <v>0</v>
      </c>
      <c r="J41" s="10">
        <v>0</v>
      </c>
      <c r="K41" s="84"/>
    </row>
    <row r="42" spans="1:11" s="14" customFormat="1" ht="18.75" customHeight="1" x14ac:dyDescent="0.25">
      <c r="A42" s="38" t="s">
        <v>60</v>
      </c>
      <c r="B42" s="39" t="s">
        <v>26</v>
      </c>
      <c r="C42" s="12" t="s">
        <v>47</v>
      </c>
      <c r="D42" s="10">
        <f>SUM(E42:J42)</f>
        <v>5858</v>
      </c>
      <c r="E42" s="10">
        <f>E43+E44+E45+E46</f>
        <v>500</v>
      </c>
      <c r="F42" s="30">
        <f>F45</f>
        <v>1858</v>
      </c>
      <c r="G42" s="30">
        <f t="shared" ref="G42:H42" si="9">G45</f>
        <v>500</v>
      </c>
      <c r="H42" s="30">
        <f t="shared" si="9"/>
        <v>3000</v>
      </c>
      <c r="I42" s="10">
        <v>0</v>
      </c>
      <c r="J42" s="10">
        <v>0</v>
      </c>
      <c r="K42" s="39" t="s">
        <v>40</v>
      </c>
    </row>
    <row r="43" spans="1:11" s="14" customFormat="1" ht="22.5" customHeight="1" x14ac:dyDescent="0.25">
      <c r="A43" s="38"/>
      <c r="B43" s="39"/>
      <c r="C43" s="9" t="s">
        <v>4</v>
      </c>
      <c r="D43" s="10">
        <f t="shared" si="7"/>
        <v>0</v>
      </c>
      <c r="E43" s="10">
        <v>0</v>
      </c>
      <c r="F43" s="30">
        <v>0</v>
      </c>
      <c r="G43" s="30">
        <v>0</v>
      </c>
      <c r="H43" s="30">
        <v>0</v>
      </c>
      <c r="I43" s="10">
        <v>0</v>
      </c>
      <c r="J43" s="10">
        <v>0</v>
      </c>
      <c r="K43" s="39"/>
    </row>
    <row r="44" spans="1:11" s="14" customFormat="1" ht="20.25" customHeight="1" x14ac:dyDescent="0.25">
      <c r="A44" s="38"/>
      <c r="B44" s="39"/>
      <c r="C44" s="9" t="s">
        <v>3</v>
      </c>
      <c r="D44" s="10">
        <f t="shared" si="7"/>
        <v>0</v>
      </c>
      <c r="E44" s="10">
        <v>0</v>
      </c>
      <c r="F44" s="30">
        <v>0</v>
      </c>
      <c r="G44" s="30">
        <v>0</v>
      </c>
      <c r="H44" s="30">
        <v>0</v>
      </c>
      <c r="I44" s="10">
        <v>0</v>
      </c>
      <c r="J44" s="10">
        <v>0</v>
      </c>
      <c r="K44" s="39"/>
    </row>
    <row r="45" spans="1:11" s="14" customFormat="1" ht="17.25" customHeight="1" x14ac:dyDescent="0.25">
      <c r="A45" s="38"/>
      <c r="B45" s="39"/>
      <c r="C45" s="9" t="s">
        <v>7</v>
      </c>
      <c r="D45" s="10">
        <f t="shared" si="7"/>
        <v>5858</v>
      </c>
      <c r="E45" s="10">
        <v>500</v>
      </c>
      <c r="F45" s="30">
        <f>1700+158</f>
        <v>1858</v>
      </c>
      <c r="G45" s="30">
        <v>500</v>
      </c>
      <c r="H45" s="30">
        <v>3000</v>
      </c>
      <c r="I45" s="10">
        <v>0</v>
      </c>
      <c r="J45" s="10">
        <v>0</v>
      </c>
      <c r="K45" s="39"/>
    </row>
    <row r="46" spans="1:11" s="14" customFormat="1" ht="17.25" customHeight="1" x14ac:dyDescent="0.25">
      <c r="A46" s="38"/>
      <c r="B46" s="39"/>
      <c r="C46" s="9" t="s">
        <v>6</v>
      </c>
      <c r="D46" s="10">
        <f>SUM(E46:J46)</f>
        <v>0</v>
      </c>
      <c r="E46" s="10">
        <v>0</v>
      </c>
      <c r="F46" s="30">
        <v>0</v>
      </c>
      <c r="G46" s="30">
        <v>0</v>
      </c>
      <c r="H46" s="30">
        <v>0</v>
      </c>
      <c r="I46" s="10">
        <v>0</v>
      </c>
      <c r="J46" s="10">
        <v>0</v>
      </c>
      <c r="K46" s="39"/>
    </row>
    <row r="47" spans="1:11" s="14" customFormat="1" ht="17.25" customHeight="1" x14ac:dyDescent="0.25">
      <c r="A47" s="38" t="s">
        <v>44</v>
      </c>
      <c r="B47" s="39" t="s">
        <v>26</v>
      </c>
      <c r="C47" s="28" t="s">
        <v>28</v>
      </c>
      <c r="D47" s="10">
        <f>E47+F47+G47+H47+I47+J47</f>
        <v>430717.1</v>
      </c>
      <c r="E47" s="10">
        <f>E49+E50+E51+E52</f>
        <v>0</v>
      </c>
      <c r="F47" s="30">
        <f t="shared" ref="F47:J47" si="10">F49+F50+F51+F52</f>
        <v>0</v>
      </c>
      <c r="G47" s="30">
        <f t="shared" si="10"/>
        <v>0</v>
      </c>
      <c r="H47" s="30">
        <f t="shared" si="10"/>
        <v>430717.1</v>
      </c>
      <c r="I47" s="10">
        <f t="shared" si="10"/>
        <v>0</v>
      </c>
      <c r="J47" s="10">
        <f t="shared" si="10"/>
        <v>0</v>
      </c>
      <c r="K47" s="39" t="s">
        <v>46</v>
      </c>
    </row>
    <row r="48" spans="1:11" s="14" customFormat="1" ht="17.25" customHeight="1" x14ac:dyDescent="0.25">
      <c r="A48" s="38"/>
      <c r="B48" s="39"/>
      <c r="C48" s="9" t="s">
        <v>4</v>
      </c>
      <c r="D48" s="10">
        <v>0</v>
      </c>
      <c r="E48" s="10">
        <v>0</v>
      </c>
      <c r="F48" s="30">
        <v>0</v>
      </c>
      <c r="G48" s="30">
        <v>0</v>
      </c>
      <c r="H48" s="30">
        <v>0</v>
      </c>
      <c r="I48" s="10">
        <v>0</v>
      </c>
      <c r="J48" s="10">
        <v>0</v>
      </c>
      <c r="K48" s="39"/>
    </row>
    <row r="49" spans="1:11" s="14" customFormat="1" ht="27.75" customHeight="1" x14ac:dyDescent="0.25">
      <c r="A49" s="38"/>
      <c r="B49" s="39"/>
      <c r="C49" s="9" t="s">
        <v>38</v>
      </c>
      <c r="D49" s="10">
        <f>E49+F49+G49+H49+I49+J49</f>
        <v>417923.5</v>
      </c>
      <c r="E49" s="10">
        <v>0</v>
      </c>
      <c r="F49" s="30">
        <v>0</v>
      </c>
      <c r="G49" s="30">
        <v>0</v>
      </c>
      <c r="H49" s="30">
        <v>417923.5</v>
      </c>
      <c r="I49" s="10">
        <v>0</v>
      </c>
      <c r="J49" s="10">
        <v>0</v>
      </c>
      <c r="K49" s="39"/>
    </row>
    <row r="50" spans="1:11" s="14" customFormat="1" ht="17.25" customHeight="1" x14ac:dyDescent="0.25">
      <c r="A50" s="38"/>
      <c r="B50" s="39"/>
      <c r="C50" s="9" t="s">
        <v>3</v>
      </c>
      <c r="D50" s="10">
        <f t="shared" ref="D50:D52" si="11">E50+F50+G50+H50+I50+J50</f>
        <v>8529.1</v>
      </c>
      <c r="E50" s="10">
        <v>0</v>
      </c>
      <c r="F50" s="30">
        <v>0</v>
      </c>
      <c r="G50" s="30">
        <v>0</v>
      </c>
      <c r="H50" s="30">
        <v>8529.1</v>
      </c>
      <c r="I50" s="10">
        <v>0</v>
      </c>
      <c r="J50" s="10">
        <v>0</v>
      </c>
      <c r="K50" s="39"/>
    </row>
    <row r="51" spans="1:11" s="14" customFormat="1" ht="17.25" customHeight="1" x14ac:dyDescent="0.25">
      <c r="A51" s="38"/>
      <c r="B51" s="39"/>
      <c r="C51" s="9" t="s">
        <v>7</v>
      </c>
      <c r="D51" s="10">
        <f t="shared" si="11"/>
        <v>4264.5</v>
      </c>
      <c r="E51" s="10">
        <v>0</v>
      </c>
      <c r="F51" s="30">
        <v>0</v>
      </c>
      <c r="G51" s="30">
        <v>0</v>
      </c>
      <c r="H51" s="30">
        <v>4264.5</v>
      </c>
      <c r="I51" s="10">
        <v>0</v>
      </c>
      <c r="J51" s="10">
        <v>0</v>
      </c>
      <c r="K51" s="39"/>
    </row>
    <row r="52" spans="1:11" s="14" customFormat="1" ht="17.25" customHeight="1" x14ac:dyDescent="0.25">
      <c r="A52" s="38"/>
      <c r="B52" s="39"/>
      <c r="C52" s="9" t="s">
        <v>6</v>
      </c>
      <c r="D52" s="10">
        <f t="shared" si="11"/>
        <v>0</v>
      </c>
      <c r="E52" s="10">
        <v>0</v>
      </c>
      <c r="F52" s="30">
        <v>0</v>
      </c>
      <c r="G52" s="30">
        <v>0</v>
      </c>
      <c r="H52" s="30">
        <v>0</v>
      </c>
      <c r="I52" s="10">
        <v>0</v>
      </c>
      <c r="J52" s="10">
        <v>0</v>
      </c>
      <c r="K52" s="39"/>
    </row>
    <row r="53" spans="1:11" s="14" customFormat="1" ht="20.25" customHeight="1" x14ac:dyDescent="0.25">
      <c r="A53" s="38" t="s">
        <v>42</v>
      </c>
      <c r="B53" s="39" t="s">
        <v>26</v>
      </c>
      <c r="C53" s="12" t="s">
        <v>47</v>
      </c>
      <c r="D53" s="10">
        <f>SUM(E53:J53)</f>
        <v>40021</v>
      </c>
      <c r="E53" s="10">
        <f>E55+E56+E57+E58</f>
        <v>7535.3</v>
      </c>
      <c r="F53" s="30">
        <f>F55+F56+F57</f>
        <v>32485.7</v>
      </c>
      <c r="G53" s="30">
        <v>0</v>
      </c>
      <c r="H53" s="30">
        <f>H55+H56+H57</f>
        <v>0</v>
      </c>
      <c r="I53" s="10">
        <v>0</v>
      </c>
      <c r="J53" s="10">
        <v>0</v>
      </c>
      <c r="K53" s="39" t="s">
        <v>45</v>
      </c>
    </row>
    <row r="54" spans="1:11" s="14" customFormat="1" ht="20.25" customHeight="1" x14ac:dyDescent="0.25">
      <c r="A54" s="38"/>
      <c r="B54" s="39"/>
      <c r="C54" s="9" t="s">
        <v>4</v>
      </c>
      <c r="D54" s="10">
        <v>0</v>
      </c>
      <c r="E54" s="10">
        <v>0</v>
      </c>
      <c r="F54" s="30">
        <v>0</v>
      </c>
      <c r="G54" s="30">
        <v>0</v>
      </c>
      <c r="H54" s="30">
        <v>0</v>
      </c>
      <c r="I54" s="10">
        <v>0</v>
      </c>
      <c r="J54" s="10">
        <v>0</v>
      </c>
      <c r="K54" s="39"/>
    </row>
    <row r="55" spans="1:11" s="14" customFormat="1" ht="27.75" customHeight="1" x14ac:dyDescent="0.25">
      <c r="A55" s="38"/>
      <c r="B55" s="39"/>
      <c r="C55" s="9" t="s">
        <v>38</v>
      </c>
      <c r="D55" s="10">
        <f t="shared" ref="D55:D58" si="12">SUM(E55:J55)</f>
        <v>7395.7</v>
      </c>
      <c r="E55" s="10">
        <v>0</v>
      </c>
      <c r="F55" s="30">
        <v>7395.7</v>
      </c>
      <c r="G55" s="30">
        <v>0</v>
      </c>
      <c r="H55" s="30">
        <v>0</v>
      </c>
      <c r="I55" s="10">
        <v>0</v>
      </c>
      <c r="J55" s="10">
        <v>0</v>
      </c>
      <c r="K55" s="39"/>
    </row>
    <row r="56" spans="1:11" s="14" customFormat="1" ht="22.5" customHeight="1" x14ac:dyDescent="0.25">
      <c r="A56" s="38"/>
      <c r="B56" s="39"/>
      <c r="C56" s="9" t="s">
        <v>3</v>
      </c>
      <c r="D56" s="10">
        <f t="shared" si="12"/>
        <v>24870.6</v>
      </c>
      <c r="E56" s="10">
        <v>0</v>
      </c>
      <c r="F56" s="30">
        <f>24870.6</f>
        <v>24870.6</v>
      </c>
      <c r="G56" s="30">
        <v>0</v>
      </c>
      <c r="H56" s="30">
        <v>0</v>
      </c>
      <c r="I56" s="10">
        <v>0</v>
      </c>
      <c r="J56" s="10">
        <v>0</v>
      </c>
      <c r="K56" s="39"/>
    </row>
    <row r="57" spans="1:11" s="14" customFormat="1" ht="16.5" customHeight="1" x14ac:dyDescent="0.25">
      <c r="A57" s="38"/>
      <c r="B57" s="39"/>
      <c r="C57" s="9" t="s">
        <v>7</v>
      </c>
      <c r="D57" s="10">
        <f t="shared" si="12"/>
        <v>7754.7</v>
      </c>
      <c r="E57" s="10">
        <v>7535.3</v>
      </c>
      <c r="F57" s="30">
        <v>219.4</v>
      </c>
      <c r="G57" s="30">
        <v>0</v>
      </c>
      <c r="H57" s="30">
        <v>0</v>
      </c>
      <c r="I57" s="10">
        <v>0</v>
      </c>
      <c r="J57" s="10">
        <v>0</v>
      </c>
      <c r="K57" s="39"/>
    </row>
    <row r="58" spans="1:11" s="14" customFormat="1" ht="20.25" customHeight="1" x14ac:dyDescent="0.25">
      <c r="A58" s="38"/>
      <c r="B58" s="39"/>
      <c r="C58" s="9" t="s">
        <v>6</v>
      </c>
      <c r="D58" s="10">
        <f t="shared" si="12"/>
        <v>0</v>
      </c>
      <c r="E58" s="10">
        <v>0</v>
      </c>
      <c r="F58" s="30">
        <v>0</v>
      </c>
      <c r="G58" s="30">
        <v>0</v>
      </c>
      <c r="H58" s="30">
        <v>0</v>
      </c>
      <c r="I58" s="10">
        <v>0</v>
      </c>
      <c r="J58" s="10">
        <v>0</v>
      </c>
      <c r="K58" s="39"/>
    </row>
    <row r="59" spans="1:11" s="14" customFormat="1" ht="18" customHeight="1" x14ac:dyDescent="0.25">
      <c r="A59" s="38" t="s">
        <v>43</v>
      </c>
      <c r="B59" s="39" t="s">
        <v>26</v>
      </c>
      <c r="C59" s="28" t="s">
        <v>47</v>
      </c>
      <c r="D59" s="10">
        <f t="shared" ref="D59:D68" si="13">SUM(E59:J59)</f>
        <v>510.79999999999995</v>
      </c>
      <c r="E59" s="10">
        <f t="shared" ref="E59:J59" si="14">SUM(E60:E63)</f>
        <v>55</v>
      </c>
      <c r="F59" s="30">
        <f t="shared" si="14"/>
        <v>200.6</v>
      </c>
      <c r="G59" s="30">
        <f t="shared" si="14"/>
        <v>255.2</v>
      </c>
      <c r="H59" s="30">
        <f t="shared" si="14"/>
        <v>0</v>
      </c>
      <c r="I59" s="10">
        <f t="shared" si="14"/>
        <v>0</v>
      </c>
      <c r="J59" s="10">
        <f t="shared" si="14"/>
        <v>0</v>
      </c>
      <c r="K59" s="39" t="s">
        <v>49</v>
      </c>
    </row>
    <row r="60" spans="1:11" s="14" customFormat="1" ht="17.25" customHeight="1" x14ac:dyDescent="0.25">
      <c r="A60" s="38"/>
      <c r="B60" s="39"/>
      <c r="C60" s="9" t="s">
        <v>4</v>
      </c>
      <c r="D60" s="10">
        <f t="shared" si="13"/>
        <v>0</v>
      </c>
      <c r="E60" s="10">
        <v>0</v>
      </c>
      <c r="F60" s="30">
        <v>0</v>
      </c>
      <c r="G60" s="30">
        <v>0</v>
      </c>
      <c r="H60" s="30">
        <v>0</v>
      </c>
      <c r="I60" s="10">
        <v>0</v>
      </c>
      <c r="J60" s="10">
        <v>0</v>
      </c>
      <c r="K60" s="39"/>
    </row>
    <row r="61" spans="1:11" s="14" customFormat="1" ht="17.25" customHeight="1" x14ac:dyDescent="0.25">
      <c r="A61" s="38"/>
      <c r="B61" s="39"/>
      <c r="C61" s="9" t="s">
        <v>3</v>
      </c>
      <c r="D61" s="10">
        <f t="shared" si="13"/>
        <v>0</v>
      </c>
      <c r="E61" s="10">
        <v>0</v>
      </c>
      <c r="F61" s="30">
        <v>0</v>
      </c>
      <c r="G61" s="30">
        <v>0</v>
      </c>
      <c r="H61" s="30">
        <v>0</v>
      </c>
      <c r="I61" s="10">
        <v>0</v>
      </c>
      <c r="J61" s="10">
        <v>0</v>
      </c>
      <c r="K61" s="39"/>
    </row>
    <row r="62" spans="1:11" s="14" customFormat="1" ht="17.25" customHeight="1" x14ac:dyDescent="0.25">
      <c r="A62" s="38"/>
      <c r="B62" s="39"/>
      <c r="C62" s="9" t="s">
        <v>7</v>
      </c>
      <c r="D62" s="10">
        <f t="shared" si="13"/>
        <v>510.79999999999995</v>
      </c>
      <c r="E62" s="10">
        <v>55</v>
      </c>
      <c r="F62" s="15">
        <v>200.6</v>
      </c>
      <c r="G62" s="30">
        <v>255.2</v>
      </c>
      <c r="H62" s="30">
        <v>0</v>
      </c>
      <c r="I62" s="10">
        <v>0</v>
      </c>
      <c r="J62" s="10">
        <v>0</v>
      </c>
      <c r="K62" s="39"/>
    </row>
    <row r="63" spans="1:11" s="14" customFormat="1" ht="15.75" customHeight="1" x14ac:dyDescent="0.25">
      <c r="A63" s="38"/>
      <c r="B63" s="39"/>
      <c r="C63" s="9" t="s">
        <v>6</v>
      </c>
      <c r="D63" s="10">
        <f t="shared" si="13"/>
        <v>0</v>
      </c>
      <c r="E63" s="10">
        <v>0</v>
      </c>
      <c r="F63" s="30">
        <v>0</v>
      </c>
      <c r="G63" s="30">
        <v>0</v>
      </c>
      <c r="H63" s="30">
        <v>0</v>
      </c>
      <c r="I63" s="10">
        <v>0</v>
      </c>
      <c r="J63" s="10">
        <v>0</v>
      </c>
      <c r="K63" s="39"/>
    </row>
    <row r="64" spans="1:11" s="14" customFormat="1" ht="18" customHeight="1" x14ac:dyDescent="0.25">
      <c r="A64" s="38" t="s">
        <v>62</v>
      </c>
      <c r="B64" s="39" t="s">
        <v>26</v>
      </c>
      <c r="C64" s="28" t="s">
        <v>47</v>
      </c>
      <c r="D64" s="10">
        <f t="shared" si="13"/>
        <v>150</v>
      </c>
      <c r="E64" s="10">
        <f t="shared" ref="E64:J64" si="15">SUM(E65:E68)</f>
        <v>0</v>
      </c>
      <c r="F64" s="30">
        <f t="shared" si="15"/>
        <v>150</v>
      </c>
      <c r="G64" s="30">
        <f t="shared" si="15"/>
        <v>0</v>
      </c>
      <c r="H64" s="30">
        <f t="shared" si="15"/>
        <v>0</v>
      </c>
      <c r="I64" s="10">
        <f t="shared" si="15"/>
        <v>0</v>
      </c>
      <c r="J64" s="10">
        <f t="shared" si="15"/>
        <v>0</v>
      </c>
      <c r="K64" s="39" t="s">
        <v>49</v>
      </c>
    </row>
    <row r="65" spans="1:11" s="14" customFormat="1" ht="17.25" customHeight="1" x14ac:dyDescent="0.25">
      <c r="A65" s="38"/>
      <c r="B65" s="39"/>
      <c r="C65" s="9" t="s">
        <v>4</v>
      </c>
      <c r="D65" s="10">
        <f t="shared" si="13"/>
        <v>0</v>
      </c>
      <c r="E65" s="10">
        <v>0</v>
      </c>
      <c r="F65" s="30">
        <v>0</v>
      </c>
      <c r="G65" s="30">
        <v>0</v>
      </c>
      <c r="H65" s="30">
        <v>0</v>
      </c>
      <c r="I65" s="10">
        <v>0</v>
      </c>
      <c r="J65" s="10">
        <v>0</v>
      </c>
      <c r="K65" s="39"/>
    </row>
    <row r="66" spans="1:11" s="14" customFormat="1" ht="17.25" customHeight="1" x14ac:dyDescent="0.25">
      <c r="A66" s="38"/>
      <c r="B66" s="39"/>
      <c r="C66" s="9" t="s">
        <v>3</v>
      </c>
      <c r="D66" s="10">
        <f t="shared" si="13"/>
        <v>0</v>
      </c>
      <c r="E66" s="10">
        <v>0</v>
      </c>
      <c r="F66" s="30">
        <v>0</v>
      </c>
      <c r="G66" s="30">
        <v>0</v>
      </c>
      <c r="H66" s="30">
        <v>0</v>
      </c>
      <c r="I66" s="10">
        <v>0</v>
      </c>
      <c r="J66" s="10">
        <v>0</v>
      </c>
      <c r="K66" s="39"/>
    </row>
    <row r="67" spans="1:11" s="14" customFormat="1" ht="17.25" customHeight="1" x14ac:dyDescent="0.25">
      <c r="A67" s="38"/>
      <c r="B67" s="39"/>
      <c r="C67" s="9" t="s">
        <v>7</v>
      </c>
      <c r="D67" s="10">
        <f t="shared" si="13"/>
        <v>150</v>
      </c>
      <c r="E67" s="10">
        <v>0</v>
      </c>
      <c r="F67" s="15">
        <v>150</v>
      </c>
      <c r="G67" s="30">
        <v>0</v>
      </c>
      <c r="H67" s="30">
        <v>0</v>
      </c>
      <c r="I67" s="10">
        <v>0</v>
      </c>
      <c r="J67" s="10">
        <v>0</v>
      </c>
      <c r="K67" s="39"/>
    </row>
    <row r="68" spans="1:11" s="14" customFormat="1" ht="15.75" customHeight="1" x14ac:dyDescent="0.25">
      <c r="A68" s="38"/>
      <c r="B68" s="39"/>
      <c r="C68" s="9" t="s">
        <v>6</v>
      </c>
      <c r="D68" s="10">
        <f t="shared" si="13"/>
        <v>0</v>
      </c>
      <c r="E68" s="10">
        <v>0</v>
      </c>
      <c r="F68" s="30">
        <v>0</v>
      </c>
      <c r="G68" s="30">
        <v>0</v>
      </c>
      <c r="H68" s="30">
        <v>0</v>
      </c>
      <c r="I68" s="10">
        <v>0</v>
      </c>
      <c r="J68" s="10">
        <v>0</v>
      </c>
      <c r="K68" s="39"/>
    </row>
    <row r="69" spans="1:11" s="14" customFormat="1" ht="18" customHeight="1" x14ac:dyDescent="0.25">
      <c r="A69" s="38" t="s">
        <v>63</v>
      </c>
      <c r="B69" s="39" t="s">
        <v>26</v>
      </c>
      <c r="C69" s="12" t="s">
        <v>47</v>
      </c>
      <c r="D69" s="10">
        <f t="shared" ref="D69:D73" si="16">SUM(E69:J69)</f>
        <v>350</v>
      </c>
      <c r="E69" s="10">
        <f t="shared" ref="E69:J69" si="17">SUM(E70:E73)</f>
        <v>0</v>
      </c>
      <c r="F69" s="30">
        <f t="shared" si="17"/>
        <v>350</v>
      </c>
      <c r="G69" s="30">
        <f t="shared" si="17"/>
        <v>0</v>
      </c>
      <c r="H69" s="30">
        <f t="shared" si="17"/>
        <v>0</v>
      </c>
      <c r="I69" s="10">
        <f t="shared" si="17"/>
        <v>0</v>
      </c>
      <c r="J69" s="10">
        <f t="shared" si="17"/>
        <v>0</v>
      </c>
      <c r="K69" s="39" t="s">
        <v>49</v>
      </c>
    </row>
    <row r="70" spans="1:11" s="14" customFormat="1" ht="23.25" customHeight="1" x14ac:dyDescent="0.25">
      <c r="A70" s="38"/>
      <c r="B70" s="39"/>
      <c r="C70" s="9" t="s">
        <v>4</v>
      </c>
      <c r="D70" s="10">
        <f t="shared" si="16"/>
        <v>0</v>
      </c>
      <c r="E70" s="10">
        <v>0</v>
      </c>
      <c r="F70" s="30">
        <v>0</v>
      </c>
      <c r="G70" s="30">
        <v>0</v>
      </c>
      <c r="H70" s="30">
        <v>0</v>
      </c>
      <c r="I70" s="10">
        <v>0</v>
      </c>
      <c r="J70" s="10">
        <v>0</v>
      </c>
      <c r="K70" s="39"/>
    </row>
    <row r="71" spans="1:11" s="14" customFormat="1" ht="23.25" customHeight="1" x14ac:dyDescent="0.25">
      <c r="A71" s="38"/>
      <c r="B71" s="39"/>
      <c r="C71" s="9" t="s">
        <v>3</v>
      </c>
      <c r="D71" s="10">
        <f t="shared" si="16"/>
        <v>0</v>
      </c>
      <c r="E71" s="10">
        <v>0</v>
      </c>
      <c r="F71" s="30">
        <v>0</v>
      </c>
      <c r="G71" s="30">
        <v>0</v>
      </c>
      <c r="H71" s="30">
        <v>0</v>
      </c>
      <c r="I71" s="10">
        <v>0</v>
      </c>
      <c r="J71" s="10">
        <v>0</v>
      </c>
      <c r="K71" s="39"/>
    </row>
    <row r="72" spans="1:11" s="14" customFormat="1" ht="23.25" customHeight="1" x14ac:dyDescent="0.25">
      <c r="A72" s="38"/>
      <c r="B72" s="39"/>
      <c r="C72" s="9" t="s">
        <v>7</v>
      </c>
      <c r="D72" s="10">
        <f t="shared" si="16"/>
        <v>350</v>
      </c>
      <c r="E72" s="10">
        <v>0</v>
      </c>
      <c r="F72" s="15">
        <v>350</v>
      </c>
      <c r="G72" s="30">
        <v>0</v>
      </c>
      <c r="H72" s="30">
        <v>0</v>
      </c>
      <c r="I72" s="10">
        <v>0</v>
      </c>
      <c r="J72" s="10">
        <v>0</v>
      </c>
      <c r="K72" s="39"/>
    </row>
    <row r="73" spans="1:11" s="14" customFormat="1" ht="45.75" customHeight="1" x14ac:dyDescent="0.25">
      <c r="A73" s="38"/>
      <c r="B73" s="39"/>
      <c r="C73" s="9" t="s">
        <v>6</v>
      </c>
      <c r="D73" s="10">
        <f t="shared" si="16"/>
        <v>0</v>
      </c>
      <c r="E73" s="10">
        <v>0</v>
      </c>
      <c r="F73" s="30">
        <v>0</v>
      </c>
      <c r="G73" s="30">
        <v>0</v>
      </c>
      <c r="H73" s="30">
        <v>0</v>
      </c>
      <c r="I73" s="10">
        <v>0</v>
      </c>
      <c r="J73" s="10">
        <v>0</v>
      </c>
      <c r="K73" s="39"/>
    </row>
    <row r="74" spans="1:11" s="14" customFormat="1" ht="18" customHeight="1" x14ac:dyDescent="0.25">
      <c r="A74" s="78" t="s">
        <v>31</v>
      </c>
      <c r="B74" s="79"/>
      <c r="C74" s="17" t="s">
        <v>47</v>
      </c>
      <c r="D74" s="18">
        <f>E74+F74+G74+H74+I74+J74</f>
        <v>775575.9</v>
      </c>
      <c r="E74" s="18">
        <f t="shared" ref="E74" si="18">E80</f>
        <v>88167.900000000009</v>
      </c>
      <c r="F74" s="18">
        <f>F76+F77+F78</f>
        <v>163850.6</v>
      </c>
      <c r="G74" s="18">
        <f t="shared" ref="G74:J74" si="19">G76+G77+G78</f>
        <v>28800.399999999998</v>
      </c>
      <c r="H74" s="18">
        <f t="shared" si="19"/>
        <v>494157</v>
      </c>
      <c r="I74" s="18">
        <f t="shared" si="19"/>
        <v>300</v>
      </c>
      <c r="J74" s="18">
        <f t="shared" si="19"/>
        <v>300</v>
      </c>
      <c r="K74" s="35"/>
    </row>
    <row r="75" spans="1:11" s="14" customFormat="1" ht="18" customHeight="1" x14ac:dyDescent="0.25">
      <c r="A75" s="78"/>
      <c r="B75" s="79"/>
      <c r="C75" s="19" t="s">
        <v>4</v>
      </c>
      <c r="D75" s="18">
        <f t="shared" ref="D75:D79" si="20">E75+F75+G75+H75+I75+J75</f>
        <v>0</v>
      </c>
      <c r="E75" s="18">
        <v>0</v>
      </c>
      <c r="F75" s="18">
        <f>F70+F65+F60+F43+F48+F38+F33+F27+F21+F15+F10</f>
        <v>0</v>
      </c>
      <c r="G75" s="18">
        <f t="shared" ref="G75:J75" si="21">G70+G65+G60+G43+G48+G38+G33+G27+G21+G15+G10</f>
        <v>0</v>
      </c>
      <c r="H75" s="18">
        <f t="shared" si="21"/>
        <v>0</v>
      </c>
      <c r="I75" s="18">
        <f t="shared" si="21"/>
        <v>0</v>
      </c>
      <c r="J75" s="18">
        <f t="shared" si="21"/>
        <v>0</v>
      </c>
      <c r="K75" s="48"/>
    </row>
    <row r="76" spans="1:11" s="14" customFormat="1" ht="35.25" customHeight="1" x14ac:dyDescent="0.25">
      <c r="A76" s="79"/>
      <c r="B76" s="79"/>
      <c r="C76" s="19" t="s">
        <v>38</v>
      </c>
      <c r="D76" s="18">
        <f>E76+F76+G76+H76+I76+J76</f>
        <v>708038.1</v>
      </c>
      <c r="E76" s="18">
        <f>E28+E22</f>
        <v>76828.3</v>
      </c>
      <c r="F76" s="18">
        <f>F55+F16+F22</f>
        <v>132813</v>
      </c>
      <c r="G76" s="18">
        <f>G82</f>
        <v>21304.3</v>
      </c>
      <c r="H76" s="18">
        <f>H60+H55+H43+H33+H28+H22+H10+H70+H49</f>
        <v>477092.5</v>
      </c>
      <c r="I76" s="18">
        <f t="shared" ref="I76" si="22">I60+I55+I43+I33+I28+I22+I10+I70+I48</f>
        <v>0</v>
      </c>
      <c r="J76" s="18">
        <f t="shared" ref="J76" si="23">J60+J55+J43+J33+J28+J22+J10+J70</f>
        <v>0</v>
      </c>
      <c r="K76" s="49"/>
    </row>
    <row r="77" spans="1:11" s="14" customFormat="1" ht="17.25" customHeight="1" x14ac:dyDescent="0.25">
      <c r="A77" s="79"/>
      <c r="B77" s="79"/>
      <c r="C77" s="19" t="s">
        <v>3</v>
      </c>
      <c r="D77" s="18">
        <f t="shared" si="20"/>
        <v>45773.799999999996</v>
      </c>
      <c r="E77" s="18">
        <f>E61+E56+E44+E34+E29+E23+E11+E71+E50+E66+E39+E17</f>
        <v>2673.5</v>
      </c>
      <c r="F77" s="18">
        <f>F61+F56+F44+F34+F29+F23+F11+F71+F50+F66+F39+F17</f>
        <v>27330.1</v>
      </c>
      <c r="G77" s="18">
        <f t="shared" ref="G77" si="24">G61+G56+G44+G34+G29+G23+G11+G71+G50+G66+G39+G17</f>
        <v>6033.5999999999995</v>
      </c>
      <c r="H77" s="18">
        <f>H71+H66+H61+H56+H50+H44+H39+H34+H29+H23+H17+H11</f>
        <v>9736.6</v>
      </c>
      <c r="I77" s="18">
        <f t="shared" ref="I77:J77" si="25">I61+I56+I44+I34+I29+I23+I11+I71+I50+I66+I39+I17</f>
        <v>0</v>
      </c>
      <c r="J77" s="18">
        <f t="shared" si="25"/>
        <v>0</v>
      </c>
      <c r="K77" s="49"/>
    </row>
    <row r="78" spans="1:11" s="14" customFormat="1" ht="18" customHeight="1" x14ac:dyDescent="0.25">
      <c r="A78" s="79"/>
      <c r="B78" s="79"/>
      <c r="C78" s="19" t="s">
        <v>7</v>
      </c>
      <c r="D78" s="18">
        <f>E78+F78+G78+H78+I78+J78</f>
        <v>21764</v>
      </c>
      <c r="E78" s="18">
        <v>8666.1</v>
      </c>
      <c r="F78" s="18">
        <f>F62+F57+F45+F35+F30+F24+F12+F72+F51+F40+F18+F67</f>
        <v>3707.5</v>
      </c>
      <c r="G78" s="18">
        <f t="shared" ref="G78:J78" si="26">G62+G57+G45+G35+G30+G24+G12+G72+G51+G40+G18</f>
        <v>1462.5</v>
      </c>
      <c r="H78" s="18">
        <f>H62+H57+H45+H35+H30+H24+H12+H72+H51+H40+H18</f>
        <v>7327.9</v>
      </c>
      <c r="I78" s="18">
        <f t="shared" si="26"/>
        <v>300</v>
      </c>
      <c r="J78" s="18">
        <f t="shared" si="26"/>
        <v>300</v>
      </c>
      <c r="K78" s="49"/>
    </row>
    <row r="79" spans="1:11" s="14" customFormat="1" ht="18.75" customHeight="1" x14ac:dyDescent="0.25">
      <c r="A79" s="79"/>
      <c r="B79" s="79"/>
      <c r="C79" s="19" t="s">
        <v>6</v>
      </c>
      <c r="D79" s="18">
        <f t="shared" si="20"/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50"/>
    </row>
    <row r="80" spans="1:11" s="14" customFormat="1" ht="21.75" customHeight="1" x14ac:dyDescent="0.25">
      <c r="A80" s="53" t="s">
        <v>30</v>
      </c>
      <c r="B80" s="54"/>
      <c r="C80" s="21" t="s">
        <v>47</v>
      </c>
      <c r="D80" s="22">
        <f>SUM(D81:D85)</f>
        <v>775575.9</v>
      </c>
      <c r="E80" s="22">
        <f>E81+E82+E83+E84</f>
        <v>88167.900000000009</v>
      </c>
      <c r="F80" s="22">
        <f>SUM(F81:F85)</f>
        <v>163850.6</v>
      </c>
      <c r="G80" s="22">
        <f t="shared" ref="G80" si="27">SUM(G81:G85)</f>
        <v>28800.399999999998</v>
      </c>
      <c r="H80" s="22">
        <f t="shared" ref="H80:J80" si="28">SUM(H81:H85)</f>
        <v>494157</v>
      </c>
      <c r="I80" s="22">
        <f t="shared" si="28"/>
        <v>300</v>
      </c>
      <c r="J80" s="22">
        <f t="shared" si="28"/>
        <v>300</v>
      </c>
      <c r="K80" s="39"/>
    </row>
    <row r="81" spans="1:11" s="14" customFormat="1" ht="13.5" customHeight="1" x14ac:dyDescent="0.25">
      <c r="A81" s="55"/>
      <c r="B81" s="56"/>
      <c r="C81" s="23" t="s">
        <v>4</v>
      </c>
      <c r="D81" s="22">
        <f>SUM(E81:J81)</f>
        <v>0</v>
      </c>
      <c r="E81" s="22">
        <f t="shared" ref="E81:J81" si="29">SUM(E10,E21,E27,E33,E43,E70)</f>
        <v>0</v>
      </c>
      <c r="F81" s="22">
        <f t="shared" si="29"/>
        <v>0</v>
      </c>
      <c r="G81" s="22">
        <f t="shared" si="29"/>
        <v>0</v>
      </c>
      <c r="H81" s="22">
        <f t="shared" si="29"/>
        <v>0</v>
      </c>
      <c r="I81" s="22">
        <f t="shared" si="29"/>
        <v>0</v>
      </c>
      <c r="J81" s="22">
        <f t="shared" si="29"/>
        <v>0</v>
      </c>
      <c r="K81" s="39"/>
    </row>
    <row r="82" spans="1:11" s="14" customFormat="1" ht="31.5" customHeight="1" x14ac:dyDescent="0.25">
      <c r="A82" s="55"/>
      <c r="B82" s="56"/>
      <c r="C82" s="23" t="s">
        <v>21</v>
      </c>
      <c r="D82" s="22">
        <f>SUM(E82:J82)</f>
        <v>708038.1</v>
      </c>
      <c r="E82" s="22">
        <f t="shared" ref="E82:J83" si="30">E70+E43+E33+E28+E22+E10+E55+E65+E60+E38+E16</f>
        <v>76828.3</v>
      </c>
      <c r="F82" s="22">
        <f>F76</f>
        <v>132813</v>
      </c>
      <c r="G82" s="22">
        <f t="shared" si="30"/>
        <v>21304.3</v>
      </c>
      <c r="H82" s="22">
        <f>H76</f>
        <v>477092.5</v>
      </c>
      <c r="I82" s="22">
        <f t="shared" si="30"/>
        <v>0</v>
      </c>
      <c r="J82" s="22">
        <f t="shared" si="30"/>
        <v>0</v>
      </c>
      <c r="K82" s="39"/>
    </row>
    <row r="83" spans="1:11" s="14" customFormat="1" ht="15" x14ac:dyDescent="0.25">
      <c r="A83" s="55"/>
      <c r="B83" s="56"/>
      <c r="C83" s="23" t="s">
        <v>3</v>
      </c>
      <c r="D83" s="22">
        <f>SUM(E83:J83)</f>
        <v>45773.799999999996</v>
      </c>
      <c r="E83" s="22">
        <f t="shared" si="30"/>
        <v>2673.5</v>
      </c>
      <c r="F83" s="22">
        <f t="shared" si="30"/>
        <v>27330.1</v>
      </c>
      <c r="G83" s="22">
        <f t="shared" si="30"/>
        <v>6033.5999999999995</v>
      </c>
      <c r="H83" s="22">
        <f>H77</f>
        <v>9736.6</v>
      </c>
      <c r="I83" s="22">
        <f t="shared" si="30"/>
        <v>0</v>
      </c>
      <c r="J83" s="22">
        <f>J71+J44+J34+J29+J23+J11+J56</f>
        <v>0</v>
      </c>
      <c r="K83" s="39"/>
    </row>
    <row r="84" spans="1:11" s="14" customFormat="1" ht="15.75" customHeight="1" x14ac:dyDescent="0.25">
      <c r="A84" s="55"/>
      <c r="B84" s="56"/>
      <c r="C84" s="23" t="s">
        <v>7</v>
      </c>
      <c r="D84" s="22">
        <f>SUM(E84:J84)</f>
        <v>21764</v>
      </c>
      <c r="E84" s="22">
        <f>E78</f>
        <v>8666.1</v>
      </c>
      <c r="F84" s="22">
        <f t="shared" ref="F84:J84" si="31">F72+F45+F35+F30+F24+F12+F57+F67+F62+F40+F18</f>
        <v>3707.5</v>
      </c>
      <c r="G84" s="22">
        <f>G72+G45+G35+G30+G24+G12+G57+G67+G62+G40+G18</f>
        <v>1462.5</v>
      </c>
      <c r="H84" s="22">
        <f>H78</f>
        <v>7327.9</v>
      </c>
      <c r="I84" s="22">
        <f t="shared" si="31"/>
        <v>300</v>
      </c>
      <c r="J84" s="22">
        <f t="shared" si="31"/>
        <v>300</v>
      </c>
      <c r="K84" s="39"/>
    </row>
    <row r="85" spans="1:11" s="14" customFormat="1" ht="18" customHeight="1" x14ac:dyDescent="0.25">
      <c r="A85" s="57"/>
      <c r="B85" s="58"/>
      <c r="C85" s="23" t="s">
        <v>6</v>
      </c>
      <c r="D85" s="22">
        <f>SUM(E85:J85)</f>
        <v>0</v>
      </c>
      <c r="E85" s="22">
        <f t="shared" ref="E85:J85" si="32">SUM(E13,E25,E31,E36,E46,,E73)</f>
        <v>0</v>
      </c>
      <c r="F85" s="22">
        <f t="shared" si="32"/>
        <v>0</v>
      </c>
      <c r="G85" s="22">
        <f t="shared" si="32"/>
        <v>0</v>
      </c>
      <c r="H85" s="22">
        <f t="shared" si="32"/>
        <v>0</v>
      </c>
      <c r="I85" s="22">
        <f t="shared" si="32"/>
        <v>0</v>
      </c>
      <c r="J85" s="22">
        <f t="shared" si="32"/>
        <v>0</v>
      </c>
      <c r="K85" s="39"/>
    </row>
    <row r="86" spans="1:11" s="14" customFormat="1" ht="15.75" customHeight="1" x14ac:dyDescent="0.25">
      <c r="A86" s="70" t="s">
        <v>18</v>
      </c>
      <c r="B86" s="73"/>
      <c r="C86" s="73"/>
      <c r="D86" s="73"/>
      <c r="E86" s="73"/>
      <c r="F86" s="73"/>
      <c r="G86" s="73"/>
      <c r="H86" s="73"/>
      <c r="I86" s="73"/>
      <c r="J86" s="73"/>
      <c r="K86" s="72"/>
    </row>
    <row r="87" spans="1:11" s="14" customFormat="1" ht="18" customHeight="1" x14ac:dyDescent="0.25">
      <c r="A87" s="70" t="s">
        <v>53</v>
      </c>
      <c r="B87" s="73"/>
      <c r="C87" s="73"/>
      <c r="D87" s="73"/>
      <c r="E87" s="73"/>
      <c r="F87" s="73"/>
      <c r="G87" s="73"/>
      <c r="H87" s="73"/>
      <c r="I87" s="73"/>
      <c r="J87" s="73"/>
      <c r="K87" s="72"/>
    </row>
    <row r="88" spans="1:11" s="14" customFormat="1" ht="15" x14ac:dyDescent="0.25">
      <c r="A88" s="60" t="s">
        <v>8</v>
      </c>
      <c r="B88" s="61" t="s">
        <v>5</v>
      </c>
      <c r="C88" s="16" t="s">
        <v>47</v>
      </c>
      <c r="D88" s="10">
        <f>SUM(E88:J88)</f>
        <v>3956.1000000000004</v>
      </c>
      <c r="E88" s="10">
        <f t="shared" ref="E88:G88" si="33">SUM(E89:E92)</f>
        <v>1362.4</v>
      </c>
      <c r="F88" s="30">
        <f>SUM(F89:F92)</f>
        <v>1081.7</v>
      </c>
      <c r="G88" s="10">
        <f t="shared" si="33"/>
        <v>378</v>
      </c>
      <c r="H88" s="10">
        <f t="shared" ref="H88:J88" si="34">SUM(H89:H92)</f>
        <v>378</v>
      </c>
      <c r="I88" s="10">
        <f t="shared" si="34"/>
        <v>378</v>
      </c>
      <c r="J88" s="10">
        <f t="shared" si="34"/>
        <v>378</v>
      </c>
      <c r="K88" s="39" t="s">
        <v>27</v>
      </c>
    </row>
    <row r="89" spans="1:11" s="14" customFormat="1" ht="15.75" customHeight="1" x14ac:dyDescent="0.25">
      <c r="A89" s="60"/>
      <c r="B89" s="61"/>
      <c r="C89" s="10" t="s">
        <v>4</v>
      </c>
      <c r="D89" s="10">
        <f>SUM(E89:J89)</f>
        <v>1028.9000000000001</v>
      </c>
      <c r="E89" s="10">
        <v>656.1</v>
      </c>
      <c r="F89" s="30">
        <v>372.8</v>
      </c>
      <c r="G89" s="10">
        <v>0</v>
      </c>
      <c r="H89" s="10">
        <v>0</v>
      </c>
      <c r="I89" s="10">
        <v>0</v>
      </c>
      <c r="J89" s="10">
        <v>0</v>
      </c>
      <c r="K89" s="39"/>
    </row>
    <row r="90" spans="1:11" s="14" customFormat="1" ht="19.5" customHeight="1" x14ac:dyDescent="0.25">
      <c r="A90" s="60"/>
      <c r="B90" s="61"/>
      <c r="C90" s="10" t="s">
        <v>3</v>
      </c>
      <c r="D90" s="10">
        <f t="shared" ref="D90" si="35">SUM(E90:J90)</f>
        <v>675.5</v>
      </c>
      <c r="E90" s="10">
        <v>344.6</v>
      </c>
      <c r="F90" s="30">
        <v>330.9</v>
      </c>
      <c r="G90" s="10">
        <v>0</v>
      </c>
      <c r="H90" s="10">
        <v>0</v>
      </c>
      <c r="I90" s="10">
        <v>0</v>
      </c>
      <c r="J90" s="10">
        <v>0</v>
      </c>
      <c r="K90" s="39"/>
    </row>
    <row r="91" spans="1:11" s="14" customFormat="1" ht="18" customHeight="1" x14ac:dyDescent="0.25">
      <c r="A91" s="60"/>
      <c r="B91" s="61"/>
      <c r="C91" s="10" t="s">
        <v>7</v>
      </c>
      <c r="D91" s="10">
        <f t="shared" ref="D91:D102" si="36">SUM(E91:J91)</f>
        <v>2251.6999999999998</v>
      </c>
      <c r="E91" s="15">
        <v>361.7</v>
      </c>
      <c r="F91" s="31">
        <v>378</v>
      </c>
      <c r="G91" s="15">
        <v>378</v>
      </c>
      <c r="H91" s="15">
        <v>378</v>
      </c>
      <c r="I91" s="15">
        <f>378</f>
        <v>378</v>
      </c>
      <c r="J91" s="15">
        <f>378</f>
        <v>378</v>
      </c>
      <c r="K91" s="39"/>
    </row>
    <row r="92" spans="1:11" s="14" customFormat="1" ht="15.75" customHeight="1" x14ac:dyDescent="0.25">
      <c r="A92" s="60"/>
      <c r="B92" s="61"/>
      <c r="C92" s="10" t="s">
        <v>6</v>
      </c>
      <c r="D92" s="10">
        <f t="shared" si="36"/>
        <v>0</v>
      </c>
      <c r="E92" s="10">
        <v>0</v>
      </c>
      <c r="F92" s="30">
        <v>0</v>
      </c>
      <c r="G92" s="10">
        <v>0</v>
      </c>
      <c r="H92" s="10">
        <v>0</v>
      </c>
      <c r="I92" s="10">
        <v>0</v>
      </c>
      <c r="J92" s="10">
        <v>0</v>
      </c>
      <c r="K92" s="39"/>
    </row>
    <row r="93" spans="1:11" s="14" customFormat="1" ht="17.25" customHeight="1" x14ac:dyDescent="0.25">
      <c r="A93" s="62" t="s">
        <v>52</v>
      </c>
      <c r="B93" s="63"/>
      <c r="C93" s="20" t="s">
        <v>47</v>
      </c>
      <c r="D93" s="18">
        <f>D98</f>
        <v>3956.1000000000004</v>
      </c>
      <c r="E93" s="18">
        <f t="shared" ref="E93:J93" si="37">E98</f>
        <v>1362.4</v>
      </c>
      <c r="F93" s="18">
        <f t="shared" si="37"/>
        <v>1081.7</v>
      </c>
      <c r="G93" s="18">
        <f t="shared" si="37"/>
        <v>378</v>
      </c>
      <c r="H93" s="18">
        <f t="shared" si="37"/>
        <v>378</v>
      </c>
      <c r="I93" s="18">
        <f t="shared" si="37"/>
        <v>378</v>
      </c>
      <c r="J93" s="18">
        <f t="shared" si="37"/>
        <v>378</v>
      </c>
      <c r="K93" s="35"/>
    </row>
    <row r="94" spans="1:11" s="14" customFormat="1" ht="21.75" customHeight="1" x14ac:dyDescent="0.25">
      <c r="A94" s="64"/>
      <c r="B94" s="65"/>
      <c r="C94" s="18" t="s">
        <v>4</v>
      </c>
      <c r="D94" s="18">
        <f t="shared" ref="D94:J97" si="38">D99</f>
        <v>1028.9000000000001</v>
      </c>
      <c r="E94" s="18">
        <f t="shared" si="38"/>
        <v>656.1</v>
      </c>
      <c r="F94" s="18">
        <f t="shared" si="38"/>
        <v>372.8</v>
      </c>
      <c r="G94" s="18">
        <f t="shared" si="38"/>
        <v>0</v>
      </c>
      <c r="H94" s="18">
        <f t="shared" si="38"/>
        <v>0</v>
      </c>
      <c r="I94" s="18">
        <f t="shared" si="38"/>
        <v>0</v>
      </c>
      <c r="J94" s="18">
        <f t="shared" si="38"/>
        <v>0</v>
      </c>
      <c r="K94" s="49"/>
    </row>
    <row r="95" spans="1:11" s="14" customFormat="1" ht="18" customHeight="1" x14ac:dyDescent="0.25">
      <c r="A95" s="64"/>
      <c r="B95" s="65"/>
      <c r="C95" s="18" t="s">
        <v>3</v>
      </c>
      <c r="D95" s="18">
        <f t="shared" si="38"/>
        <v>675.5</v>
      </c>
      <c r="E95" s="18">
        <f t="shared" si="38"/>
        <v>344.6</v>
      </c>
      <c r="F95" s="18">
        <f t="shared" si="38"/>
        <v>330.9</v>
      </c>
      <c r="G95" s="18">
        <f t="shared" si="38"/>
        <v>0</v>
      </c>
      <c r="H95" s="18">
        <f t="shared" si="38"/>
        <v>0</v>
      </c>
      <c r="I95" s="18">
        <f t="shared" si="38"/>
        <v>0</v>
      </c>
      <c r="J95" s="18">
        <f t="shared" si="38"/>
        <v>0</v>
      </c>
      <c r="K95" s="49"/>
    </row>
    <row r="96" spans="1:11" s="14" customFormat="1" ht="18" customHeight="1" x14ac:dyDescent="0.25">
      <c r="A96" s="64"/>
      <c r="B96" s="65"/>
      <c r="C96" s="18" t="s">
        <v>7</v>
      </c>
      <c r="D96" s="18">
        <f t="shared" si="38"/>
        <v>2251.6999999999998</v>
      </c>
      <c r="E96" s="18">
        <f t="shared" si="38"/>
        <v>361.7</v>
      </c>
      <c r="F96" s="18">
        <f t="shared" si="38"/>
        <v>378</v>
      </c>
      <c r="G96" s="18">
        <f t="shared" si="38"/>
        <v>378</v>
      </c>
      <c r="H96" s="18">
        <f t="shared" si="38"/>
        <v>378</v>
      </c>
      <c r="I96" s="18">
        <f t="shared" si="38"/>
        <v>378</v>
      </c>
      <c r="J96" s="18">
        <f t="shared" si="38"/>
        <v>378</v>
      </c>
      <c r="K96" s="49"/>
    </row>
    <row r="97" spans="1:11" s="14" customFormat="1" ht="16.5" customHeight="1" x14ac:dyDescent="0.25">
      <c r="A97" s="66"/>
      <c r="B97" s="67"/>
      <c r="C97" s="18" t="s">
        <v>6</v>
      </c>
      <c r="D97" s="18">
        <f t="shared" si="38"/>
        <v>0</v>
      </c>
      <c r="E97" s="18">
        <f t="shared" si="38"/>
        <v>0</v>
      </c>
      <c r="F97" s="18">
        <f t="shared" si="38"/>
        <v>0</v>
      </c>
      <c r="G97" s="18">
        <f t="shared" si="38"/>
        <v>0</v>
      </c>
      <c r="H97" s="18">
        <f t="shared" si="38"/>
        <v>0</v>
      </c>
      <c r="I97" s="18">
        <f t="shared" si="38"/>
        <v>0</v>
      </c>
      <c r="J97" s="18">
        <f t="shared" si="38"/>
        <v>0</v>
      </c>
      <c r="K97" s="50"/>
    </row>
    <row r="98" spans="1:11" s="14" customFormat="1" ht="14.25" customHeight="1" x14ac:dyDescent="0.25">
      <c r="A98" s="62" t="s">
        <v>32</v>
      </c>
      <c r="B98" s="63"/>
      <c r="C98" s="24" t="s">
        <v>47</v>
      </c>
      <c r="D98" s="22">
        <f t="shared" si="36"/>
        <v>3956.1000000000004</v>
      </c>
      <c r="E98" s="22">
        <f t="shared" ref="E98:G98" si="39">SUM(E99:E102)</f>
        <v>1362.4</v>
      </c>
      <c r="F98" s="22">
        <f t="shared" si="39"/>
        <v>1081.7</v>
      </c>
      <c r="G98" s="22">
        <f t="shared" si="39"/>
        <v>378</v>
      </c>
      <c r="H98" s="22">
        <f>SUM(H99:H102)</f>
        <v>378</v>
      </c>
      <c r="I98" s="22">
        <f t="shared" ref="I98:J98" si="40">SUM(I99:I102)</f>
        <v>378</v>
      </c>
      <c r="J98" s="22">
        <f t="shared" si="40"/>
        <v>378</v>
      </c>
      <c r="K98" s="39"/>
    </row>
    <row r="99" spans="1:11" s="14" customFormat="1" ht="15.75" customHeight="1" x14ac:dyDescent="0.25">
      <c r="A99" s="68"/>
      <c r="B99" s="65"/>
      <c r="C99" s="22" t="s">
        <v>4</v>
      </c>
      <c r="D99" s="22">
        <f t="shared" si="36"/>
        <v>1028.9000000000001</v>
      </c>
      <c r="E99" s="22">
        <f t="shared" ref="E99:G99" si="41">SUM(E89)</f>
        <v>656.1</v>
      </c>
      <c r="F99" s="22">
        <f t="shared" si="41"/>
        <v>372.8</v>
      </c>
      <c r="G99" s="22">
        <f t="shared" si="41"/>
        <v>0</v>
      </c>
      <c r="H99" s="22">
        <f t="shared" ref="H99:J99" si="42">SUM(H89)</f>
        <v>0</v>
      </c>
      <c r="I99" s="22">
        <f t="shared" si="42"/>
        <v>0</v>
      </c>
      <c r="J99" s="22">
        <f t="shared" si="42"/>
        <v>0</v>
      </c>
      <c r="K99" s="39"/>
    </row>
    <row r="100" spans="1:11" s="14" customFormat="1" ht="15" x14ac:dyDescent="0.25">
      <c r="A100" s="68"/>
      <c r="B100" s="65"/>
      <c r="C100" s="22" t="s">
        <v>3</v>
      </c>
      <c r="D100" s="22">
        <f>SUM(E100:J100)</f>
        <v>675.5</v>
      </c>
      <c r="E100" s="22">
        <f t="shared" ref="E100:G100" si="43">SUM(E90)</f>
        <v>344.6</v>
      </c>
      <c r="F100" s="22">
        <f t="shared" si="43"/>
        <v>330.9</v>
      </c>
      <c r="G100" s="22">
        <f t="shared" si="43"/>
        <v>0</v>
      </c>
      <c r="H100" s="22">
        <f t="shared" ref="H100:J100" si="44">SUM(H90)</f>
        <v>0</v>
      </c>
      <c r="I100" s="22">
        <f t="shared" si="44"/>
        <v>0</v>
      </c>
      <c r="J100" s="22">
        <f t="shared" si="44"/>
        <v>0</v>
      </c>
      <c r="K100" s="39"/>
    </row>
    <row r="101" spans="1:11" s="14" customFormat="1" ht="15" customHeight="1" x14ac:dyDescent="0.25">
      <c r="A101" s="68"/>
      <c r="B101" s="65"/>
      <c r="C101" s="22" t="s">
        <v>7</v>
      </c>
      <c r="D101" s="22">
        <f t="shared" si="36"/>
        <v>2251.6999999999998</v>
      </c>
      <c r="E101" s="22">
        <f t="shared" ref="E101:G101" si="45">SUM(E91)</f>
        <v>361.7</v>
      </c>
      <c r="F101" s="22">
        <f t="shared" si="45"/>
        <v>378</v>
      </c>
      <c r="G101" s="22">
        <f t="shared" si="45"/>
        <v>378</v>
      </c>
      <c r="H101" s="22">
        <f t="shared" ref="H101:J101" si="46">SUM(H91)</f>
        <v>378</v>
      </c>
      <c r="I101" s="22">
        <f t="shared" si="46"/>
        <v>378</v>
      </c>
      <c r="J101" s="22">
        <f t="shared" si="46"/>
        <v>378</v>
      </c>
      <c r="K101" s="39"/>
    </row>
    <row r="102" spans="1:11" s="14" customFormat="1" ht="18" customHeight="1" x14ac:dyDescent="0.25">
      <c r="A102" s="69"/>
      <c r="B102" s="67"/>
      <c r="C102" s="22" t="s">
        <v>6</v>
      </c>
      <c r="D102" s="22">
        <f t="shared" si="36"/>
        <v>0</v>
      </c>
      <c r="E102" s="22">
        <f t="shared" ref="E102:G102" si="47">SUM(E92)</f>
        <v>0</v>
      </c>
      <c r="F102" s="22">
        <f t="shared" si="47"/>
        <v>0</v>
      </c>
      <c r="G102" s="22">
        <f t="shared" si="47"/>
        <v>0</v>
      </c>
      <c r="H102" s="22">
        <f t="shared" ref="H102:J102" si="48">SUM(H92)</f>
        <v>0</v>
      </c>
      <c r="I102" s="22">
        <f t="shared" si="48"/>
        <v>0</v>
      </c>
      <c r="J102" s="22">
        <f t="shared" si="48"/>
        <v>0</v>
      </c>
      <c r="K102" s="39"/>
    </row>
    <row r="103" spans="1:11" s="14" customFormat="1" ht="15" customHeight="1" x14ac:dyDescent="0.25">
      <c r="A103" s="70" t="s">
        <v>19</v>
      </c>
      <c r="B103" s="71"/>
      <c r="C103" s="71"/>
      <c r="D103" s="71"/>
      <c r="E103" s="71"/>
      <c r="F103" s="71"/>
      <c r="G103" s="71"/>
      <c r="H103" s="71"/>
      <c r="I103" s="71"/>
      <c r="J103" s="71"/>
      <c r="K103" s="72"/>
    </row>
    <row r="104" spans="1:11" s="14" customFormat="1" ht="18" customHeight="1" x14ac:dyDescent="0.25">
      <c r="A104" s="70" t="s">
        <v>54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2"/>
    </row>
    <row r="105" spans="1:11" s="14" customFormat="1" ht="20.25" customHeight="1" x14ac:dyDescent="0.25">
      <c r="A105" s="60" t="s">
        <v>20</v>
      </c>
      <c r="B105" s="61" t="s">
        <v>16</v>
      </c>
      <c r="C105" s="16" t="s">
        <v>47</v>
      </c>
      <c r="D105" s="10">
        <f>SUM(E105:J105)</f>
        <v>27905.599999999995</v>
      </c>
      <c r="E105" s="10">
        <f>SUM(E106:E108)</f>
        <v>6108.4</v>
      </c>
      <c r="F105" s="30">
        <f>SUM(F106:F108)</f>
        <v>7313.3</v>
      </c>
      <c r="G105" s="10">
        <f>SUM(G106:G108)</f>
        <v>3266.6</v>
      </c>
      <c r="H105" s="10">
        <f>SUM(H106:H108)</f>
        <v>3739.1</v>
      </c>
      <c r="I105" s="10">
        <f t="shared" ref="I105:J105" si="49">SUM(I106:I108)</f>
        <v>3739.1</v>
      </c>
      <c r="J105" s="10">
        <f t="shared" si="49"/>
        <v>3739.1</v>
      </c>
      <c r="K105" s="61" t="s">
        <v>48</v>
      </c>
    </row>
    <row r="106" spans="1:11" s="14" customFormat="1" ht="17.25" customHeight="1" x14ac:dyDescent="0.25">
      <c r="A106" s="60"/>
      <c r="B106" s="61"/>
      <c r="C106" s="10" t="s">
        <v>4</v>
      </c>
      <c r="D106" s="10">
        <f>SUM(E106:J106)</f>
        <v>9482.1</v>
      </c>
      <c r="E106" s="15">
        <v>1284.9000000000001</v>
      </c>
      <c r="F106" s="31">
        <v>1458</v>
      </c>
      <c r="G106" s="15">
        <v>1534.8</v>
      </c>
      <c r="H106" s="15">
        <f>1534.76+0.04+200</f>
        <v>1734.8</v>
      </c>
      <c r="I106" s="15">
        <f>1534.76+0.04+200</f>
        <v>1734.8</v>
      </c>
      <c r="J106" s="15">
        <f>1534.76+0.04+200</f>
        <v>1734.8</v>
      </c>
      <c r="K106" s="61"/>
    </row>
    <row r="107" spans="1:11" s="14" customFormat="1" ht="20.25" customHeight="1" x14ac:dyDescent="0.25">
      <c r="A107" s="60"/>
      <c r="B107" s="61"/>
      <c r="C107" s="10" t="s">
        <v>3</v>
      </c>
      <c r="D107" s="10">
        <f>SUM(E107:J107)</f>
        <v>18423.499999999996</v>
      </c>
      <c r="E107" s="15">
        <v>4823.5</v>
      </c>
      <c r="F107" s="31">
        <f>1615.5+4239.8</f>
        <v>5855.3</v>
      </c>
      <c r="G107" s="15">
        <v>1731.8</v>
      </c>
      <c r="H107" s="15">
        <f>1731.8+272.5</f>
        <v>2004.3</v>
      </c>
      <c r="I107" s="15">
        <f>1731.8+272.5</f>
        <v>2004.3</v>
      </c>
      <c r="J107" s="15">
        <f>1731.8+272.5</f>
        <v>2004.3</v>
      </c>
      <c r="K107" s="61"/>
    </row>
    <row r="108" spans="1:11" s="14" customFormat="1" ht="15.75" customHeight="1" x14ac:dyDescent="0.25">
      <c r="A108" s="60"/>
      <c r="B108" s="61"/>
      <c r="C108" s="10" t="s">
        <v>7</v>
      </c>
      <c r="D108" s="10">
        <f>SUM(E108:J108)</f>
        <v>0</v>
      </c>
      <c r="E108" s="10">
        <v>0</v>
      </c>
      <c r="F108" s="30">
        <v>0</v>
      </c>
      <c r="G108" s="10">
        <v>0</v>
      </c>
      <c r="H108" s="10">
        <v>0</v>
      </c>
      <c r="I108" s="10">
        <v>0</v>
      </c>
      <c r="J108" s="10">
        <v>0</v>
      </c>
      <c r="K108" s="61"/>
    </row>
    <row r="109" spans="1:11" s="14" customFormat="1" ht="15" customHeight="1" x14ac:dyDescent="0.25">
      <c r="A109" s="60"/>
      <c r="B109" s="61"/>
      <c r="C109" s="10" t="s">
        <v>6</v>
      </c>
      <c r="D109" s="10">
        <f t="shared" ref="D109" si="50">SUM(E109:J109)</f>
        <v>0</v>
      </c>
      <c r="E109" s="10">
        <v>0</v>
      </c>
      <c r="F109" s="30">
        <v>0</v>
      </c>
      <c r="G109" s="10">
        <v>0</v>
      </c>
      <c r="H109" s="10">
        <v>0</v>
      </c>
      <c r="I109" s="10">
        <v>0</v>
      </c>
      <c r="J109" s="10">
        <v>0</v>
      </c>
      <c r="K109" s="61"/>
    </row>
    <row r="110" spans="1:11" s="14" customFormat="1" ht="18" customHeight="1" x14ac:dyDescent="0.25">
      <c r="A110" s="62" t="s">
        <v>33</v>
      </c>
      <c r="B110" s="63"/>
      <c r="C110" s="20" t="s">
        <v>47</v>
      </c>
      <c r="D110" s="18">
        <f>D115</f>
        <v>27905.599999999995</v>
      </c>
      <c r="E110" s="18">
        <f>E115</f>
        <v>6108.4</v>
      </c>
      <c r="F110" s="18">
        <f t="shared" ref="F110:J110" si="51">F115</f>
        <v>7313.3</v>
      </c>
      <c r="G110" s="18">
        <f t="shared" si="51"/>
        <v>3266.6</v>
      </c>
      <c r="H110" s="18">
        <f t="shared" si="51"/>
        <v>3739.1</v>
      </c>
      <c r="I110" s="18">
        <f t="shared" si="51"/>
        <v>3739.1</v>
      </c>
      <c r="J110" s="18">
        <f t="shared" si="51"/>
        <v>3739.1</v>
      </c>
      <c r="K110" s="77"/>
    </row>
    <row r="111" spans="1:11" s="14" customFormat="1" ht="19.5" customHeight="1" x14ac:dyDescent="0.25">
      <c r="A111" s="74"/>
      <c r="B111" s="65"/>
      <c r="C111" s="18" t="str">
        <f>C116</f>
        <v>федеральный бюджет</v>
      </c>
      <c r="D111" s="18">
        <f t="shared" ref="D111:J114" si="52">D116</f>
        <v>9482.1</v>
      </c>
      <c r="E111" s="18">
        <f t="shared" si="52"/>
        <v>1284.9000000000001</v>
      </c>
      <c r="F111" s="18">
        <f t="shared" si="52"/>
        <v>1458</v>
      </c>
      <c r="G111" s="18">
        <f t="shared" si="52"/>
        <v>1534.8</v>
      </c>
      <c r="H111" s="18">
        <f t="shared" si="52"/>
        <v>1734.8</v>
      </c>
      <c r="I111" s="18">
        <f t="shared" si="52"/>
        <v>1734.8</v>
      </c>
      <c r="J111" s="18">
        <f t="shared" si="52"/>
        <v>1734.8</v>
      </c>
      <c r="K111" s="49"/>
    </row>
    <row r="112" spans="1:11" s="14" customFormat="1" ht="16.5" customHeight="1" x14ac:dyDescent="0.25">
      <c r="A112" s="74"/>
      <c r="B112" s="65"/>
      <c r="C112" s="18" t="str">
        <f t="shared" ref="C112:C114" si="53">C117</f>
        <v>областной бюджет</v>
      </c>
      <c r="D112" s="18">
        <f t="shared" si="52"/>
        <v>18423.499999999996</v>
      </c>
      <c r="E112" s="18">
        <f t="shared" si="52"/>
        <v>4823.5</v>
      </c>
      <c r="F112" s="18">
        <f t="shared" si="52"/>
        <v>5855.3</v>
      </c>
      <c r="G112" s="18">
        <f t="shared" si="52"/>
        <v>1731.8</v>
      </c>
      <c r="H112" s="18">
        <f t="shared" si="52"/>
        <v>2004.3</v>
      </c>
      <c r="I112" s="18">
        <f t="shared" si="52"/>
        <v>2004.3</v>
      </c>
      <c r="J112" s="18">
        <f t="shared" si="52"/>
        <v>2004.3</v>
      </c>
      <c r="K112" s="49"/>
    </row>
    <row r="113" spans="1:11" s="14" customFormat="1" ht="18" customHeight="1" x14ac:dyDescent="0.25">
      <c r="A113" s="74"/>
      <c r="B113" s="65"/>
      <c r="C113" s="18" t="str">
        <f t="shared" si="53"/>
        <v>местный бюджет</v>
      </c>
      <c r="D113" s="18">
        <f t="shared" si="52"/>
        <v>0</v>
      </c>
      <c r="E113" s="18">
        <f t="shared" si="52"/>
        <v>0</v>
      </c>
      <c r="F113" s="18">
        <f t="shared" si="52"/>
        <v>0</v>
      </c>
      <c r="G113" s="18">
        <f t="shared" si="52"/>
        <v>0</v>
      </c>
      <c r="H113" s="18">
        <f t="shared" si="52"/>
        <v>0</v>
      </c>
      <c r="I113" s="18">
        <f t="shared" si="52"/>
        <v>0</v>
      </c>
      <c r="J113" s="18">
        <f t="shared" si="52"/>
        <v>0</v>
      </c>
      <c r="K113" s="49"/>
    </row>
    <row r="114" spans="1:11" s="14" customFormat="1" ht="16.5" customHeight="1" x14ac:dyDescent="0.25">
      <c r="A114" s="75"/>
      <c r="B114" s="67"/>
      <c r="C114" s="18" t="str">
        <f t="shared" si="53"/>
        <v>внебюджетные средства</v>
      </c>
      <c r="D114" s="18">
        <f t="shared" si="52"/>
        <v>0</v>
      </c>
      <c r="E114" s="18">
        <f t="shared" si="52"/>
        <v>0</v>
      </c>
      <c r="F114" s="18">
        <f t="shared" si="52"/>
        <v>0</v>
      </c>
      <c r="G114" s="18">
        <f t="shared" si="52"/>
        <v>0</v>
      </c>
      <c r="H114" s="18">
        <f t="shared" si="52"/>
        <v>0</v>
      </c>
      <c r="I114" s="18">
        <f t="shared" si="52"/>
        <v>0</v>
      </c>
      <c r="J114" s="18">
        <f t="shared" si="52"/>
        <v>0</v>
      </c>
      <c r="K114" s="50"/>
    </row>
    <row r="115" spans="1:11" s="14" customFormat="1" ht="15.75" customHeight="1" x14ac:dyDescent="0.25">
      <c r="A115" s="62" t="s">
        <v>55</v>
      </c>
      <c r="B115" s="63"/>
      <c r="C115" s="24" t="s">
        <v>47</v>
      </c>
      <c r="D115" s="22">
        <f>SUM(E115:J115)</f>
        <v>27905.599999999995</v>
      </c>
      <c r="E115" s="22">
        <f t="shared" ref="E115:F115" si="54">SUM(E116:E118)</f>
        <v>6108.4</v>
      </c>
      <c r="F115" s="22">
        <f t="shared" si="54"/>
        <v>7313.3</v>
      </c>
      <c r="G115" s="22">
        <f>SUM(G116:G118)</f>
        <v>3266.6</v>
      </c>
      <c r="H115" s="22">
        <f>SUM(H116:H118)</f>
        <v>3739.1</v>
      </c>
      <c r="I115" s="22">
        <f t="shared" ref="I115:J115" si="55">SUM(I116:I118)</f>
        <v>3739.1</v>
      </c>
      <c r="J115" s="22">
        <f t="shared" si="55"/>
        <v>3739.1</v>
      </c>
      <c r="K115" s="61"/>
    </row>
    <row r="116" spans="1:11" s="14" customFormat="1" ht="15.75" customHeight="1" x14ac:dyDescent="0.25">
      <c r="A116" s="68"/>
      <c r="B116" s="65"/>
      <c r="C116" s="22" t="s">
        <v>4</v>
      </c>
      <c r="D116" s="22">
        <f>SUM(E116:J116)</f>
        <v>9482.1</v>
      </c>
      <c r="E116" s="22">
        <f t="shared" ref="E116:G116" si="56">SUM(E106)</f>
        <v>1284.9000000000001</v>
      </c>
      <c r="F116" s="22">
        <f t="shared" si="56"/>
        <v>1458</v>
      </c>
      <c r="G116" s="22">
        <f t="shared" si="56"/>
        <v>1534.8</v>
      </c>
      <c r="H116" s="22">
        <f>SUM(H106)</f>
        <v>1734.8</v>
      </c>
      <c r="I116" s="22">
        <f t="shared" ref="I116:J116" si="57">SUM(I106)</f>
        <v>1734.8</v>
      </c>
      <c r="J116" s="22">
        <f t="shared" si="57"/>
        <v>1734.8</v>
      </c>
      <c r="K116" s="61"/>
    </row>
    <row r="117" spans="1:11" s="14" customFormat="1" ht="13.5" customHeight="1" x14ac:dyDescent="0.25">
      <c r="A117" s="68"/>
      <c r="B117" s="65"/>
      <c r="C117" s="22" t="s">
        <v>3</v>
      </c>
      <c r="D117" s="22">
        <f>SUM(E117:J117)</f>
        <v>18423.499999999996</v>
      </c>
      <c r="E117" s="22">
        <f t="shared" ref="E117:G117" si="58">SUM(E107)</f>
        <v>4823.5</v>
      </c>
      <c r="F117" s="22">
        <f t="shared" si="58"/>
        <v>5855.3</v>
      </c>
      <c r="G117" s="22">
        <f t="shared" si="58"/>
        <v>1731.8</v>
      </c>
      <c r="H117" s="22">
        <f t="shared" ref="H117:J117" si="59">SUM(H107)</f>
        <v>2004.3</v>
      </c>
      <c r="I117" s="22">
        <f t="shared" si="59"/>
        <v>2004.3</v>
      </c>
      <c r="J117" s="22">
        <f t="shared" si="59"/>
        <v>2004.3</v>
      </c>
      <c r="K117" s="61"/>
    </row>
    <row r="118" spans="1:11" s="14" customFormat="1" ht="14.25" customHeight="1" x14ac:dyDescent="0.25">
      <c r="A118" s="68"/>
      <c r="B118" s="65"/>
      <c r="C118" s="22" t="s">
        <v>7</v>
      </c>
      <c r="D118" s="22">
        <f t="shared" ref="D118:D119" si="60">SUM(E118:J118)</f>
        <v>0</v>
      </c>
      <c r="E118" s="22">
        <f t="shared" ref="E118:G118" si="61">SUM(E108)</f>
        <v>0</v>
      </c>
      <c r="F118" s="22">
        <f t="shared" si="61"/>
        <v>0</v>
      </c>
      <c r="G118" s="22">
        <f t="shared" si="61"/>
        <v>0</v>
      </c>
      <c r="H118" s="22">
        <f t="shared" ref="H118:J118" si="62">SUM(H108)</f>
        <v>0</v>
      </c>
      <c r="I118" s="22">
        <f t="shared" si="62"/>
        <v>0</v>
      </c>
      <c r="J118" s="22">
        <f t="shared" si="62"/>
        <v>0</v>
      </c>
      <c r="K118" s="61"/>
    </row>
    <row r="119" spans="1:11" s="14" customFormat="1" ht="18.75" customHeight="1" x14ac:dyDescent="0.25">
      <c r="A119" s="69"/>
      <c r="B119" s="67"/>
      <c r="C119" s="22" t="s">
        <v>6</v>
      </c>
      <c r="D119" s="22">
        <f t="shared" si="60"/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61"/>
    </row>
    <row r="120" spans="1:11" s="14" customFormat="1" ht="21.75" customHeight="1" x14ac:dyDescent="0.25">
      <c r="A120" s="76" t="s">
        <v>34</v>
      </c>
      <c r="B120" s="76"/>
      <c r="C120" s="26" t="s">
        <v>47</v>
      </c>
      <c r="D120" s="25">
        <f>SUM(E120:J120)</f>
        <v>807437.6</v>
      </c>
      <c r="E120" s="25">
        <f>SUM(E121:E125)</f>
        <v>95638.700000000012</v>
      </c>
      <c r="F120" s="25">
        <f>SUM(F121:F125)</f>
        <v>172245.59999999998</v>
      </c>
      <c r="G120" s="25">
        <f t="shared" ref="G120" si="63">SUM(G121:G125)</f>
        <v>32445</v>
      </c>
      <c r="H120" s="25">
        <f>SUM(H121:H125)</f>
        <v>498274.10000000003</v>
      </c>
      <c r="I120" s="25">
        <f t="shared" ref="I120:J120" si="64">SUM(I121:I125)</f>
        <v>4417.1000000000004</v>
      </c>
      <c r="J120" s="25">
        <f t="shared" si="64"/>
        <v>4417.1000000000004</v>
      </c>
      <c r="K120" s="61"/>
    </row>
    <row r="121" spans="1:11" s="14" customFormat="1" ht="18.75" customHeight="1" x14ac:dyDescent="0.25">
      <c r="A121" s="76"/>
      <c r="B121" s="76"/>
      <c r="C121" s="25" t="s">
        <v>4</v>
      </c>
      <c r="D121" s="25">
        <f>SUM(E121:J121)</f>
        <v>10511</v>
      </c>
      <c r="E121" s="25">
        <f>SUM(E81,E99,E116)</f>
        <v>1941</v>
      </c>
      <c r="F121" s="25">
        <f>SUM(F81,F99,F116)</f>
        <v>1830.8</v>
      </c>
      <c r="G121" s="25">
        <f>SUM(G81,G99,G116)</f>
        <v>1534.8</v>
      </c>
      <c r="H121" s="25">
        <f t="shared" ref="H121:J121" si="65">SUM(H81,H99,H116)</f>
        <v>1734.8</v>
      </c>
      <c r="I121" s="25">
        <f t="shared" si="65"/>
        <v>1734.8</v>
      </c>
      <c r="J121" s="25">
        <f t="shared" si="65"/>
        <v>1734.8</v>
      </c>
      <c r="K121" s="61"/>
    </row>
    <row r="122" spans="1:11" s="14" customFormat="1" ht="35.25" customHeight="1" x14ac:dyDescent="0.25">
      <c r="A122" s="76"/>
      <c r="B122" s="76"/>
      <c r="C122" s="25" t="s">
        <v>21</v>
      </c>
      <c r="D122" s="25">
        <f>E122+F122+G122+H122+I122+J122</f>
        <v>708038.1</v>
      </c>
      <c r="E122" s="25">
        <f>E82</f>
        <v>76828.3</v>
      </c>
      <c r="F122" s="25">
        <f>F82</f>
        <v>132813</v>
      </c>
      <c r="G122" s="25">
        <f>G82</f>
        <v>21304.3</v>
      </c>
      <c r="H122" s="25">
        <f>H28+H82</f>
        <v>477092.5</v>
      </c>
      <c r="I122" s="25">
        <v>0</v>
      </c>
      <c r="J122" s="25">
        <v>0</v>
      </c>
      <c r="K122" s="61"/>
    </row>
    <row r="123" spans="1:11" s="14" customFormat="1" ht="17.25" customHeight="1" x14ac:dyDescent="0.25">
      <c r="A123" s="76"/>
      <c r="B123" s="76"/>
      <c r="C123" s="25" t="s">
        <v>3</v>
      </c>
      <c r="D123" s="25">
        <f t="shared" ref="D123" si="66">E123+F123+G123+H123+I123+J123</f>
        <v>64872.80000000001</v>
      </c>
      <c r="E123" s="25">
        <f t="shared" ref="E123:H124" si="67">SUM(E83,E100,E117)</f>
        <v>7841.6</v>
      </c>
      <c r="F123" s="25">
        <f t="shared" si="67"/>
        <v>33516.300000000003</v>
      </c>
      <c r="G123" s="25">
        <f t="shared" si="67"/>
        <v>7765.4</v>
      </c>
      <c r="H123" s="25">
        <f t="shared" si="67"/>
        <v>11740.9</v>
      </c>
      <c r="I123" s="25">
        <f t="shared" ref="I123:J123" si="68">SUM(I83,I100,I117)</f>
        <v>2004.3</v>
      </c>
      <c r="J123" s="25">
        <f t="shared" si="68"/>
        <v>2004.3</v>
      </c>
      <c r="K123" s="61"/>
    </row>
    <row r="124" spans="1:11" s="14" customFormat="1" ht="15.75" customHeight="1" x14ac:dyDescent="0.25">
      <c r="A124" s="76"/>
      <c r="B124" s="76"/>
      <c r="C124" s="25" t="s">
        <v>7</v>
      </c>
      <c r="D124" s="25">
        <f>E124+F124+G124+H124+I124+J124</f>
        <v>24015.7</v>
      </c>
      <c r="E124" s="25">
        <f t="shared" si="67"/>
        <v>9027.8000000000011</v>
      </c>
      <c r="F124" s="25">
        <f t="shared" si="67"/>
        <v>4085.5</v>
      </c>
      <c r="G124" s="25">
        <f t="shared" si="67"/>
        <v>1840.5</v>
      </c>
      <c r="H124" s="25">
        <f t="shared" si="67"/>
        <v>7705.9</v>
      </c>
      <c r="I124" s="25">
        <f t="shared" ref="I124:J124" si="69">SUM(I84,I101,I118)</f>
        <v>678</v>
      </c>
      <c r="J124" s="25">
        <f t="shared" si="69"/>
        <v>678</v>
      </c>
      <c r="K124" s="61"/>
    </row>
    <row r="125" spans="1:11" s="14" customFormat="1" ht="21.75" customHeight="1" x14ac:dyDescent="0.25">
      <c r="A125" s="76"/>
      <c r="B125" s="76"/>
      <c r="C125" s="25" t="s">
        <v>6</v>
      </c>
      <c r="D125" s="25">
        <f>SUM(E125:G125)</f>
        <v>0</v>
      </c>
      <c r="E125" s="25">
        <f>SUM(E85,E102,E119)</f>
        <v>0</v>
      </c>
      <c r="F125" s="25">
        <f t="shared" ref="F125:J125" si="70">SUM(F85,F102,F119)</f>
        <v>0</v>
      </c>
      <c r="G125" s="25">
        <f t="shared" si="70"/>
        <v>0</v>
      </c>
      <c r="H125" s="25">
        <f>SUM(H85,H102,H119)</f>
        <v>0</v>
      </c>
      <c r="I125" s="25">
        <f t="shared" si="70"/>
        <v>0</v>
      </c>
      <c r="J125" s="25">
        <f t="shared" si="70"/>
        <v>0</v>
      </c>
      <c r="K125" s="61"/>
    </row>
  </sheetData>
  <mergeCells count="70">
    <mergeCell ref="A87:K87"/>
    <mergeCell ref="A32:A36"/>
    <mergeCell ref="B32:B36"/>
    <mergeCell ref="K32:K36"/>
    <mergeCell ref="A74:B79"/>
    <mergeCell ref="A86:K86"/>
    <mergeCell ref="A37:A41"/>
    <mergeCell ref="B37:B41"/>
    <mergeCell ref="K37:K41"/>
    <mergeCell ref="A59:A63"/>
    <mergeCell ref="B59:B63"/>
    <mergeCell ref="K59:K63"/>
    <mergeCell ref="A64:A68"/>
    <mergeCell ref="B64:B68"/>
    <mergeCell ref="K64:K68"/>
    <mergeCell ref="A103:K103"/>
    <mergeCell ref="A104:K104"/>
    <mergeCell ref="A110:B114"/>
    <mergeCell ref="K120:K125"/>
    <mergeCell ref="A120:B125"/>
    <mergeCell ref="K105:K109"/>
    <mergeCell ref="B105:B109"/>
    <mergeCell ref="A105:A109"/>
    <mergeCell ref="K115:K119"/>
    <mergeCell ref="K110:K114"/>
    <mergeCell ref="A115:B119"/>
    <mergeCell ref="A88:A92"/>
    <mergeCell ref="B88:B92"/>
    <mergeCell ref="K93:K97"/>
    <mergeCell ref="K98:K102"/>
    <mergeCell ref="A93:B97"/>
    <mergeCell ref="A98:B102"/>
    <mergeCell ref="D4:J4"/>
    <mergeCell ref="A80:B85"/>
    <mergeCell ref="A69:A73"/>
    <mergeCell ref="B69:B73"/>
    <mergeCell ref="A4:A5"/>
    <mergeCell ref="B4:B5"/>
    <mergeCell ref="C4:C5"/>
    <mergeCell ref="A9:A13"/>
    <mergeCell ref="B9:B13"/>
    <mergeCell ref="A8:K8"/>
    <mergeCell ref="A20:A25"/>
    <mergeCell ref="B20:B25"/>
    <mergeCell ref="A26:A31"/>
    <mergeCell ref="B26:B31"/>
    <mergeCell ref="K80:K85"/>
    <mergeCell ref="K69:K73"/>
    <mergeCell ref="H1:K1"/>
    <mergeCell ref="H2:K2"/>
    <mergeCell ref="K88:K92"/>
    <mergeCell ref="A7:K7"/>
    <mergeCell ref="A42:A46"/>
    <mergeCell ref="B42:B46"/>
    <mergeCell ref="K42:K46"/>
    <mergeCell ref="A3:K3"/>
    <mergeCell ref="K26:K31"/>
    <mergeCell ref="K4:K5"/>
    <mergeCell ref="K9:K13"/>
    <mergeCell ref="K20:K25"/>
    <mergeCell ref="A53:A58"/>
    <mergeCell ref="B53:B58"/>
    <mergeCell ref="K53:K58"/>
    <mergeCell ref="K74:K79"/>
    <mergeCell ref="A14:A19"/>
    <mergeCell ref="B14:B19"/>
    <mergeCell ref="K14:K19"/>
    <mergeCell ref="A47:A52"/>
    <mergeCell ref="B47:B52"/>
    <mergeCell ref="K47:K52"/>
  </mergeCells>
  <pageMargins left="0.23622047244094491" right="0.23622047244094491" top="0.74803149606299213" bottom="0.74803149606299213" header="0.31496062992125984" footer="0.31496062992125984"/>
  <pageSetup paperSize="9" scale="32" orientation="landscape" r:id="rId1"/>
  <rowBreaks count="1" manualBreakCount="1">
    <brk id="42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мероприятий</vt:lpstr>
      <vt:lpstr>'Перечень мероприятий'!Область_печати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2022-11-14T08:11:43Z</dcterms:modified>
</cp:coreProperties>
</file>