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22261F8-852E-41F5-8FF2-D7723B4855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 мероприятий" sheetId="2" r:id="rId1"/>
  </sheets>
  <definedNames>
    <definedName name="_xlnm._FilterDatabase" localSheetId="0" hidden="1">'Перечень мероприятий'!$A$1:$A$233</definedName>
    <definedName name="_xlnm.Print_Area" localSheetId="0">'Перечень мероприятий'!$A$1:$AB$218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1" i="2" l="1"/>
  <c r="F210" i="2"/>
  <c r="G210" i="2"/>
  <c r="H210" i="2"/>
  <c r="I210" i="2"/>
  <c r="E210" i="2"/>
  <c r="G211" i="2"/>
  <c r="H211" i="2"/>
  <c r="I211" i="2"/>
  <c r="J211" i="2"/>
  <c r="J210" i="2"/>
  <c r="G212" i="2"/>
  <c r="H212" i="2"/>
  <c r="I212" i="2"/>
  <c r="J212" i="2"/>
  <c r="G206" i="2"/>
  <c r="H206" i="2"/>
  <c r="I206" i="2"/>
  <c r="F205" i="2"/>
  <c r="G205" i="2"/>
  <c r="H205" i="2"/>
  <c r="I205" i="2"/>
  <c r="J205" i="2"/>
  <c r="E205" i="2"/>
  <c r="E206" i="2"/>
  <c r="G207" i="2"/>
  <c r="H207" i="2"/>
  <c r="I207" i="2"/>
  <c r="J207" i="2"/>
  <c r="E207" i="2"/>
  <c r="G161" i="2"/>
  <c r="H161" i="2"/>
  <c r="I161" i="2"/>
  <c r="G160" i="2"/>
  <c r="H160" i="2"/>
  <c r="I160" i="2"/>
  <c r="F159" i="2"/>
  <c r="G159" i="2"/>
  <c r="H159" i="2"/>
  <c r="I159" i="2"/>
  <c r="J159" i="2"/>
  <c r="E159" i="2"/>
  <c r="J206" i="2" l="1"/>
  <c r="J160" i="2"/>
  <c r="J161" i="2"/>
  <c r="D157" i="2"/>
  <c r="D156" i="2"/>
  <c r="D155" i="2"/>
  <c r="D154" i="2"/>
  <c r="D153" i="2" s="1"/>
  <c r="J153" i="2"/>
  <c r="I153" i="2"/>
  <c r="H153" i="2"/>
  <c r="G153" i="2"/>
  <c r="F153" i="2"/>
  <c r="E153" i="2"/>
  <c r="D152" i="2"/>
  <c r="D151" i="2"/>
  <c r="D150" i="2"/>
  <c r="D149" i="2"/>
  <c r="J148" i="2"/>
  <c r="I148" i="2"/>
  <c r="H148" i="2"/>
  <c r="G148" i="2"/>
  <c r="F148" i="2"/>
  <c r="E148" i="2"/>
  <c r="D147" i="2"/>
  <c r="D146" i="2"/>
  <c r="D145" i="2"/>
  <c r="D144" i="2"/>
  <c r="J143" i="2"/>
  <c r="I143" i="2"/>
  <c r="H143" i="2"/>
  <c r="G143" i="2"/>
  <c r="F143" i="2"/>
  <c r="E143" i="2"/>
  <c r="D142" i="2"/>
  <c r="D141" i="2"/>
  <c r="D140" i="2"/>
  <c r="D139" i="2"/>
  <c r="J138" i="2"/>
  <c r="I138" i="2"/>
  <c r="H138" i="2"/>
  <c r="G138" i="2"/>
  <c r="F138" i="2"/>
  <c r="E138" i="2"/>
  <c r="D137" i="2"/>
  <c r="D136" i="2"/>
  <c r="D135" i="2"/>
  <c r="D134" i="2"/>
  <c r="J133" i="2"/>
  <c r="I133" i="2"/>
  <c r="H133" i="2"/>
  <c r="G133" i="2"/>
  <c r="F133" i="2"/>
  <c r="E133" i="2"/>
  <c r="D132" i="2"/>
  <c r="D131" i="2"/>
  <c r="D130" i="2"/>
  <c r="D129" i="2"/>
  <c r="J128" i="2"/>
  <c r="I128" i="2"/>
  <c r="H128" i="2"/>
  <c r="G128" i="2"/>
  <c r="F128" i="2"/>
  <c r="E128" i="2"/>
  <c r="D127" i="2"/>
  <c r="D126" i="2"/>
  <c r="D125" i="2"/>
  <c r="D124" i="2"/>
  <c r="J123" i="2"/>
  <c r="I123" i="2"/>
  <c r="H123" i="2"/>
  <c r="G123" i="2"/>
  <c r="F123" i="2"/>
  <c r="E123" i="2"/>
  <c r="G56" i="2"/>
  <c r="H56" i="2"/>
  <c r="J56" i="2"/>
  <c r="G59" i="2"/>
  <c r="H59" i="2"/>
  <c r="I59" i="2"/>
  <c r="I56" i="2" s="1"/>
  <c r="J59" i="2"/>
  <c r="D148" i="2" l="1"/>
  <c r="D143" i="2"/>
  <c r="D138" i="2"/>
  <c r="D133" i="2"/>
  <c r="D128" i="2"/>
  <c r="D123" i="2"/>
  <c r="H22" i="2"/>
  <c r="D178" i="2" l="1"/>
  <c r="D177" i="2"/>
  <c r="D176" i="2"/>
  <c r="D175" i="2"/>
  <c r="J174" i="2"/>
  <c r="I174" i="2"/>
  <c r="H174" i="2"/>
  <c r="G174" i="2"/>
  <c r="F174" i="2"/>
  <c r="E174" i="2"/>
  <c r="D174" i="2"/>
  <c r="F186" i="2"/>
  <c r="F38" i="2"/>
  <c r="F160" i="2" l="1"/>
  <c r="G22" i="2"/>
  <c r="F64" i="2"/>
  <c r="E38" i="2"/>
  <c r="E22" i="2"/>
  <c r="F22" i="2"/>
  <c r="D122" i="2" l="1"/>
  <c r="D121" i="2"/>
  <c r="D120" i="2"/>
  <c r="D119" i="2"/>
  <c r="J118" i="2"/>
  <c r="I118" i="2"/>
  <c r="H118" i="2"/>
  <c r="G118" i="2"/>
  <c r="F118" i="2"/>
  <c r="E118" i="2"/>
  <c r="D117" i="2"/>
  <c r="D116" i="2"/>
  <c r="D115" i="2"/>
  <c r="D114" i="2"/>
  <c r="J113" i="2"/>
  <c r="I113" i="2"/>
  <c r="H113" i="2"/>
  <c r="G113" i="2"/>
  <c r="F113" i="2"/>
  <c r="E113" i="2"/>
  <c r="D198" i="2"/>
  <c r="C198" i="2"/>
  <c r="D197" i="2"/>
  <c r="C197" i="2"/>
  <c r="D196" i="2"/>
  <c r="C196" i="2"/>
  <c r="D195" i="2"/>
  <c r="C195" i="2"/>
  <c r="J194" i="2"/>
  <c r="I194" i="2"/>
  <c r="H194" i="2"/>
  <c r="G194" i="2"/>
  <c r="F194" i="2"/>
  <c r="E194" i="2"/>
  <c r="C194" i="2"/>
  <c r="B194" i="2"/>
  <c r="G64" i="2"/>
  <c r="G217" i="2" s="1"/>
  <c r="F63" i="2"/>
  <c r="F31" i="2"/>
  <c r="D28" i="2"/>
  <c r="J27" i="2"/>
  <c r="J24" i="2" s="1"/>
  <c r="I27" i="2"/>
  <c r="D27" i="2" s="1"/>
  <c r="D26" i="2"/>
  <c r="D25" i="2"/>
  <c r="H24" i="2"/>
  <c r="G24" i="2"/>
  <c r="F24" i="2"/>
  <c r="E24" i="2"/>
  <c r="D194" i="2" l="1"/>
  <c r="I24" i="2"/>
  <c r="D118" i="2"/>
  <c r="D113" i="2"/>
  <c r="D24" i="2"/>
  <c r="K184" i="2" l="1"/>
  <c r="E81" i="2"/>
  <c r="D81" i="2" s="1"/>
  <c r="E80" i="2"/>
  <c r="B179" i="2"/>
  <c r="F76" i="2"/>
  <c r="F182" i="2"/>
  <c r="D183" i="2"/>
  <c r="C183" i="2"/>
  <c r="C182" i="2"/>
  <c r="D181" i="2"/>
  <c r="C181" i="2"/>
  <c r="D180" i="2"/>
  <c r="C180" i="2"/>
  <c r="J179" i="2"/>
  <c r="I179" i="2"/>
  <c r="H179" i="2"/>
  <c r="G179" i="2"/>
  <c r="E179" i="2"/>
  <c r="C179" i="2"/>
  <c r="F207" i="2" l="1"/>
  <c r="F212" i="2"/>
  <c r="F217" i="2" s="1"/>
  <c r="D80" i="2"/>
  <c r="E211" i="2"/>
  <c r="E160" i="2"/>
  <c r="D76" i="2"/>
  <c r="F161" i="2"/>
  <c r="D182" i="2"/>
  <c r="D179" i="2" s="1"/>
  <c r="I204" i="2"/>
  <c r="F179" i="2"/>
  <c r="F32" i="2" l="1"/>
  <c r="F166" i="2"/>
  <c r="D173" i="2"/>
  <c r="D172" i="2"/>
  <c r="D171" i="2"/>
  <c r="D170" i="2"/>
  <c r="J169" i="2"/>
  <c r="I169" i="2"/>
  <c r="H169" i="2"/>
  <c r="G169" i="2"/>
  <c r="F169" i="2"/>
  <c r="E169" i="2"/>
  <c r="F206" i="2" l="1"/>
  <c r="F211" i="2"/>
  <c r="F216" i="2" s="1"/>
  <c r="D169" i="2"/>
  <c r="D87" i="2"/>
  <c r="D86" i="2"/>
  <c r="D85" i="2"/>
  <c r="D84" i="2"/>
  <c r="J83" i="2"/>
  <c r="I83" i="2"/>
  <c r="H83" i="2"/>
  <c r="G83" i="2"/>
  <c r="F83" i="2"/>
  <c r="E83" i="2" l="1"/>
  <c r="D83" i="2" s="1"/>
  <c r="H14" i="2" l="1"/>
  <c r="G14" i="2"/>
  <c r="F14" i="2"/>
  <c r="D77" i="2" l="1"/>
  <c r="C77" i="2"/>
  <c r="C76" i="2"/>
  <c r="D75" i="2"/>
  <c r="C75" i="2"/>
  <c r="D74" i="2"/>
  <c r="C74" i="2"/>
  <c r="J73" i="2"/>
  <c r="I73" i="2"/>
  <c r="H73" i="2"/>
  <c r="G73" i="2"/>
  <c r="E73" i="2"/>
  <c r="C73" i="2"/>
  <c r="D73" i="2" l="1"/>
  <c r="F73" i="2"/>
  <c r="D193" i="2"/>
  <c r="C193" i="2"/>
  <c r="D192" i="2"/>
  <c r="C192" i="2"/>
  <c r="D191" i="2"/>
  <c r="C191" i="2"/>
  <c r="D190" i="2"/>
  <c r="C190" i="2"/>
  <c r="J189" i="2"/>
  <c r="I189" i="2"/>
  <c r="H189" i="2"/>
  <c r="G189" i="2"/>
  <c r="F189" i="2"/>
  <c r="E189" i="2"/>
  <c r="C189" i="2"/>
  <c r="B189" i="2"/>
  <c r="D189" i="2" l="1"/>
  <c r="F43" i="2"/>
  <c r="G43" i="2"/>
  <c r="H43" i="2"/>
  <c r="E43" i="2"/>
  <c r="H32" i="2"/>
  <c r="E32" i="2"/>
  <c r="K68" i="2" l="1"/>
  <c r="D188" i="2" l="1"/>
  <c r="D187" i="2"/>
  <c r="D186" i="2"/>
  <c r="D185" i="2"/>
  <c r="J184" i="2"/>
  <c r="I184" i="2"/>
  <c r="H184" i="2"/>
  <c r="G184" i="2"/>
  <c r="F184" i="2"/>
  <c r="E184" i="2"/>
  <c r="D69" i="2"/>
  <c r="D70" i="2"/>
  <c r="D72" i="2"/>
  <c r="E68" i="2"/>
  <c r="F68" i="2"/>
  <c r="G68" i="2"/>
  <c r="H68" i="2"/>
  <c r="I68" i="2"/>
  <c r="J68" i="2"/>
  <c r="F65" i="2"/>
  <c r="G65" i="2"/>
  <c r="H65" i="2"/>
  <c r="I65" i="2"/>
  <c r="J65" i="2"/>
  <c r="E65" i="2"/>
  <c r="E39" i="2"/>
  <c r="D39" i="2" s="1"/>
  <c r="E14" i="2"/>
  <c r="F35" i="2"/>
  <c r="D15" i="2"/>
  <c r="D18" i="2"/>
  <c r="D166" i="2" l="1"/>
  <c r="D184" i="2"/>
  <c r="D68" i="2"/>
  <c r="F213" i="2"/>
  <c r="G213" i="2"/>
  <c r="H213" i="2"/>
  <c r="H209" i="2" s="1"/>
  <c r="I213" i="2"/>
  <c r="I209" i="2" s="1"/>
  <c r="J213" i="2"/>
  <c r="J209" i="2" s="1"/>
  <c r="E213" i="2"/>
  <c r="F62" i="2"/>
  <c r="F215" i="2" s="1"/>
  <c r="G62" i="2"/>
  <c r="G215" i="2" s="1"/>
  <c r="H62" i="2"/>
  <c r="H215" i="2" s="1"/>
  <c r="I62" i="2"/>
  <c r="I215" i="2" s="1"/>
  <c r="J62" i="2"/>
  <c r="J215" i="2" s="1"/>
  <c r="E62" i="2"/>
  <c r="E215" i="2" s="1"/>
  <c r="I63" i="2"/>
  <c r="I216" i="2" s="1"/>
  <c r="J63" i="2"/>
  <c r="J216" i="2" s="1"/>
  <c r="E63" i="2"/>
  <c r="E216" i="2" s="1"/>
  <c r="H64" i="2"/>
  <c r="H217" i="2" s="1"/>
  <c r="F30" i="2"/>
  <c r="G30" i="2"/>
  <c r="H30" i="2"/>
  <c r="I30" i="2"/>
  <c r="J30" i="2"/>
  <c r="E30" i="2"/>
  <c r="I31" i="2"/>
  <c r="J31" i="2"/>
  <c r="E31" i="2"/>
  <c r="E108" i="2"/>
  <c r="F108" i="2"/>
  <c r="G108" i="2"/>
  <c r="H108" i="2"/>
  <c r="I108" i="2"/>
  <c r="J108" i="2"/>
  <c r="D109" i="2"/>
  <c r="D110" i="2"/>
  <c r="D111" i="2"/>
  <c r="D112" i="2"/>
  <c r="D108" i="2" l="1"/>
  <c r="G32" i="2" l="1"/>
  <c r="D13" i="2" l="1"/>
  <c r="J12" i="2"/>
  <c r="J9" i="2" s="1"/>
  <c r="I12" i="2"/>
  <c r="I9" i="2" s="1"/>
  <c r="G31" i="2"/>
  <c r="D10" i="2"/>
  <c r="H9" i="2"/>
  <c r="F19" i="2"/>
  <c r="D23" i="2"/>
  <c r="J22" i="2"/>
  <c r="I22" i="2"/>
  <c r="D21" i="2"/>
  <c r="D20" i="2"/>
  <c r="H19" i="2"/>
  <c r="G19" i="2"/>
  <c r="E19" i="2"/>
  <c r="I32" i="2" l="1"/>
  <c r="J32" i="2"/>
  <c r="J19" i="2"/>
  <c r="I19" i="2"/>
  <c r="H63" i="2"/>
  <c r="H216" i="2" s="1"/>
  <c r="H31" i="2"/>
  <c r="G63" i="2"/>
  <c r="G216" i="2" s="1"/>
  <c r="D22" i="2"/>
  <c r="D19" i="2" s="1"/>
  <c r="G9" i="2"/>
  <c r="D11" i="2"/>
  <c r="F9" i="2"/>
  <c r="E9" i="2"/>
  <c r="D12" i="2" l="1"/>
  <c r="D9" i="2" s="1"/>
  <c r="J38" i="2"/>
  <c r="J43" i="2" s="1"/>
  <c r="I38" i="2"/>
  <c r="I43" i="2" s="1"/>
  <c r="J64" i="2" l="1"/>
  <c r="J217" i="2" s="1"/>
  <c r="I64" i="2"/>
  <c r="I217" i="2" s="1"/>
  <c r="I158" i="2" l="1"/>
  <c r="J158" i="2"/>
  <c r="D159" i="2"/>
  <c r="D162" i="2"/>
  <c r="G204" i="2"/>
  <c r="H204" i="2"/>
  <c r="J204" i="2"/>
  <c r="D208" i="2"/>
  <c r="D206" i="2"/>
  <c r="D205" i="2"/>
  <c r="E204" i="2"/>
  <c r="H158" i="2" l="1"/>
  <c r="D160" i="2"/>
  <c r="G158" i="2"/>
  <c r="D207" i="2"/>
  <c r="F204" i="2"/>
  <c r="D204" i="2" s="1"/>
  <c r="L206" i="2"/>
  <c r="F59" i="2"/>
  <c r="F56" i="2" s="1"/>
  <c r="D60" i="2"/>
  <c r="D58" i="2"/>
  <c r="D57" i="2"/>
  <c r="D44" i="2"/>
  <c r="D43" i="2"/>
  <c r="D42" i="2"/>
  <c r="D41" i="2"/>
  <c r="J40" i="2"/>
  <c r="I40" i="2"/>
  <c r="H40" i="2"/>
  <c r="G40" i="2"/>
  <c r="F40" i="2"/>
  <c r="E40" i="2"/>
  <c r="D33" i="2"/>
  <c r="E29" i="2" l="1"/>
  <c r="D30" i="2"/>
  <c r="D40" i="2"/>
  <c r="F29" i="2"/>
  <c r="F158" i="2"/>
  <c r="E101" i="2" l="1"/>
  <c r="H29" i="2"/>
  <c r="E49" i="2"/>
  <c r="E59" i="2" s="1"/>
  <c r="E212" i="2" l="1"/>
  <c r="E161" i="2"/>
  <c r="E64" i="2"/>
  <c r="G29" i="2"/>
  <c r="E158" i="2"/>
  <c r="D31" i="2"/>
  <c r="E217" i="2" l="1"/>
  <c r="E209" i="2"/>
  <c r="D161" i="2"/>
  <c r="D158" i="2"/>
  <c r="L160" i="2"/>
  <c r="D59" i="2"/>
  <c r="E56" i="2"/>
  <c r="D56" i="2" s="1"/>
  <c r="F78" i="2" l="1"/>
  <c r="F88" i="2"/>
  <c r="F93" i="2"/>
  <c r="F98" i="2"/>
  <c r="F103" i="2"/>
  <c r="D212" i="2" l="1"/>
  <c r="D211" i="2" l="1"/>
  <c r="E98" i="2"/>
  <c r="D38" i="2" l="1"/>
  <c r="D92" i="2"/>
  <c r="D91" i="2"/>
  <c r="D90" i="2"/>
  <c r="D89" i="2"/>
  <c r="J88" i="2"/>
  <c r="I88" i="2"/>
  <c r="H88" i="2"/>
  <c r="G88" i="2"/>
  <c r="E88" i="2"/>
  <c r="J29" i="2" l="1"/>
  <c r="D216" i="2"/>
  <c r="D63" i="2"/>
  <c r="E61" i="2"/>
  <c r="D65" i="2"/>
  <c r="D210" i="2"/>
  <c r="G61" i="2"/>
  <c r="D62" i="2"/>
  <c r="D88" i="2"/>
  <c r="D202" i="2"/>
  <c r="D217" i="2" l="1"/>
  <c r="I29" i="2"/>
  <c r="D32" i="2"/>
  <c r="D29" i="2" s="1"/>
  <c r="D64" i="2"/>
  <c r="D61" i="2" s="1"/>
  <c r="D215" i="2"/>
  <c r="D214" i="2" s="1"/>
  <c r="J218" i="2"/>
  <c r="J214" i="2" s="1"/>
  <c r="I218" i="2"/>
  <c r="I214" i="2" s="1"/>
  <c r="H218" i="2"/>
  <c r="H214" i="2" s="1"/>
  <c r="G218" i="2"/>
  <c r="G214" i="2" s="1"/>
  <c r="F218" i="2"/>
  <c r="I199" i="2"/>
  <c r="J199" i="2"/>
  <c r="D99" i="2"/>
  <c r="D100" i="2"/>
  <c r="D101" i="2"/>
  <c r="D102" i="2"/>
  <c r="D104" i="2"/>
  <c r="D105" i="2"/>
  <c r="D106" i="2"/>
  <c r="D107" i="2"/>
  <c r="H98" i="2"/>
  <c r="I98" i="2"/>
  <c r="J98" i="2"/>
  <c r="H103" i="2"/>
  <c r="I103" i="2"/>
  <c r="J103" i="2"/>
  <c r="D95" i="2"/>
  <c r="D96" i="2"/>
  <c r="D97" i="2"/>
  <c r="I93" i="2"/>
  <c r="J93" i="2"/>
  <c r="D94" i="2"/>
  <c r="D82" i="2"/>
  <c r="D79" i="2"/>
  <c r="I78" i="2"/>
  <c r="J78" i="2"/>
  <c r="D167" i="2"/>
  <c r="D168" i="2"/>
  <c r="D165" i="2"/>
  <c r="E164" i="2"/>
  <c r="I164" i="2"/>
  <c r="J164" i="2"/>
  <c r="F61" i="2"/>
  <c r="J61" i="2"/>
  <c r="D52" i="2"/>
  <c r="D53" i="2"/>
  <c r="D54" i="2"/>
  <c r="D55" i="2"/>
  <c r="I51" i="2"/>
  <c r="J51" i="2"/>
  <c r="D47" i="2"/>
  <c r="D48" i="2"/>
  <c r="D49" i="2"/>
  <c r="D50" i="2"/>
  <c r="I46" i="2"/>
  <c r="J46" i="2"/>
  <c r="D16" i="2"/>
  <c r="D17" i="2"/>
  <c r="D37" i="2"/>
  <c r="D36" i="2"/>
  <c r="I35" i="2"/>
  <c r="I14" i="2" s="1"/>
  <c r="J35" i="2"/>
  <c r="J14" i="2" s="1"/>
  <c r="E218" i="2" l="1"/>
  <c r="E214" i="2" s="1"/>
  <c r="F214" i="2"/>
  <c r="D213" i="2"/>
  <c r="D164" i="2"/>
  <c r="I61" i="2"/>
  <c r="H199" i="2"/>
  <c r="H93" i="2"/>
  <c r="H78" i="2"/>
  <c r="H164" i="2"/>
  <c r="H51" i="2"/>
  <c r="H46" i="2"/>
  <c r="D35" i="2"/>
  <c r="H35" i="2"/>
  <c r="D218" i="2" l="1"/>
  <c r="H61" i="2"/>
  <c r="E93" i="2" l="1"/>
  <c r="G93" i="2"/>
  <c r="D93" i="2" l="1"/>
  <c r="E103" i="2"/>
  <c r="G103" i="2"/>
  <c r="G98" i="2"/>
  <c r="D103" i="2" l="1"/>
  <c r="D98" i="2"/>
  <c r="E51" i="2"/>
  <c r="F51" i="2"/>
  <c r="G51" i="2"/>
  <c r="D51" i="2" l="1"/>
  <c r="E46" i="2" l="1"/>
  <c r="F46" i="2"/>
  <c r="G46" i="2"/>
  <c r="E35" i="2"/>
  <c r="G35" i="2"/>
  <c r="D46" i="2" l="1"/>
  <c r="G78" i="2" l="1"/>
  <c r="E78" i="2"/>
  <c r="D78" i="2" l="1"/>
  <c r="D203" i="2" l="1"/>
  <c r="D201" i="2"/>
  <c r="D200" i="2"/>
  <c r="G199" i="2" l="1"/>
  <c r="F199" i="2"/>
  <c r="E199" i="2"/>
  <c r="D199" i="2" l="1"/>
  <c r="F164" i="2"/>
  <c r="G164" i="2"/>
  <c r="D14" i="2" l="1"/>
  <c r="F209" i="2"/>
  <c r="G209" i="2"/>
  <c r="D209" i="2" l="1"/>
</calcChain>
</file>

<file path=xl/sharedStrings.xml><?xml version="1.0" encoding="utf-8"?>
<sst xmlns="http://schemas.openxmlformats.org/spreadsheetml/2006/main" count="300" uniqueCount="89">
  <si>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</si>
  <si>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</si>
  <si>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</si>
  <si>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</si>
  <si>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</si>
  <si>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</si>
  <si>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</si>
  <si>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</si>
  <si>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</si>
  <si>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Всего по подпрограмме № 1</t>
  </si>
  <si>
    <t>Всего по подпрограмме № 2</t>
  </si>
  <si>
    <t>Качественное содержание муниципального жилищного фонда</t>
  </si>
  <si>
    <t>Повышение энергетической эффективности объектов коммунальной сферы</t>
  </si>
  <si>
    <t>2021 год</t>
  </si>
  <si>
    <t>2022 год</t>
  </si>
  <si>
    <t>2023 год</t>
  </si>
  <si>
    <t xml:space="preserve"> </t>
  </si>
  <si>
    <t>3.2. Содержание общественных колодцев в с. Ильинско-Подомское по ул. Госпитальная и ул. Октябрьская</t>
  </si>
  <si>
    <t>2024 год</t>
  </si>
  <si>
    <t>2025 год</t>
  </si>
  <si>
    <t>2026 год</t>
  </si>
  <si>
    <t>Повышение уровня обеспечения населения с. Ильинско-Подомского питьевой водой</t>
  </si>
  <si>
    <t>3.1 Предоставление субсидий юридическим лицам и индивидуальным предпринимателям</t>
  </si>
  <si>
    <t xml:space="preserve">ПЕРЕЧЕНЬ МЕРОПРИЯТИЙ
муниципальной программы Вилегодского муниципального округа Архангельской области
«Развитие жилищно-коммунального хозяйства в Вилегодском муниципальном округе»
</t>
  </si>
  <si>
    <t>Подпрограмма № 1 «Муниципальный жилищный фонд»</t>
  </si>
  <si>
    <t>Подпрограмма № 2 «Энергосбережение и повышение энергетической эффективности»</t>
  </si>
  <si>
    <t xml:space="preserve">Ожидаемые  
результаты  
реализации  
мероприятий
</t>
  </si>
  <si>
    <t>Итого, в том числе</t>
  </si>
  <si>
    <t>Целевое распределение финансирования</t>
  </si>
  <si>
    <t xml:space="preserve">Администрация Вилегодского муниципального округа </t>
  </si>
  <si>
    <t>Всего по Задаче № 1 подпрограммы № 1</t>
  </si>
  <si>
    <t>Всего по Задаче № 2 подпрограммы № 1</t>
  </si>
  <si>
    <t xml:space="preserve">Управление инфраструктурного развития Администрации Вилегодского муниципального округа </t>
  </si>
  <si>
    <t>Всего по Задаче № 2 подпрограммы № 2</t>
  </si>
  <si>
    <t>Всего по Задаче № 1 подпрограммы № 2</t>
  </si>
  <si>
    <t>Итого по муниципальной программе</t>
  </si>
  <si>
    <t xml:space="preserve">Территориальные органы администрации Вилегодского муниципального округа </t>
  </si>
  <si>
    <t>Приложение № 2 к муниципальной программе                                                                                                                                                                                                   Вилегодского муниципального округа Архангельской области                                                                                                                                                  «Развитие жилищно-коммунального хозяйства в Вилегодском мунципальном округе»</t>
  </si>
  <si>
    <t>Всего по  Задаче № 3 подпрограммы №1</t>
  </si>
  <si>
    <t>Задача № 1 - Проведение капитального ремонта квартир и домов, находящихся в муниципальной собственности</t>
  </si>
  <si>
    <t>Задача №1 - Реализация комплекса энергосберегающих мероприятий и мероприятий по повышению энергетической эффективности систем жилищно-коммунальной  инфраструктуры</t>
  </si>
  <si>
    <t>Повышение эффективности объектов коммунальной сферы</t>
  </si>
  <si>
    <t>1.1 Проведение капитального ремонта муниципального жилищного фонда</t>
  </si>
  <si>
    <t>Администрация Вилегодского муниципального округа</t>
  </si>
  <si>
    <t xml:space="preserve"> Управление ФЭДиИО  администрации Вилегодского муниципального окурга</t>
  </si>
  <si>
    <t>Задача № 2 - Финансовая поддержка на содержание муниципального жилищного фонда в зоне ответственности территориальных органов Администрации Вилегодского муниципального округа</t>
  </si>
  <si>
    <t>Территориальные органы администрации Вилегодского муниципального округа</t>
  </si>
  <si>
    <t xml:space="preserve">Задача № 3 - Обеспечение бесперебойного водоснабжения </t>
  </si>
  <si>
    <t xml:space="preserve">Администрация Вилегодского муниципального округа  </t>
  </si>
  <si>
    <t>Управление образования и культуры</t>
  </si>
  <si>
    <t>Повышение энергетической эффективности объектов коммунальной сферы 2023 году.</t>
  </si>
  <si>
    <t xml:space="preserve">Повышение энергетической эффективности  котельных </t>
  </si>
  <si>
    <t>2.1.  Проведение капитального ремонта муниципального жилищного фонда</t>
  </si>
  <si>
    <t>1.3 Оплата взносов за капремонт</t>
  </si>
  <si>
    <t xml:space="preserve">1.2. Оплата вознаграждения за сбор найма </t>
  </si>
  <si>
    <t xml:space="preserve"> Текущий ремонт сетей водопровода в с. Павловске </t>
  </si>
  <si>
    <t>Администрация Вилегодского муниципального округа  а</t>
  </si>
  <si>
    <t>Администрация Вилегодского мунципального округа</t>
  </si>
  <si>
    <t>Задача № 2 - Финансовая поддержка на проведение капитального ремонта, реконструкции, модернизации коммунальных систем в зоне ответственности  территориальных отделов</t>
  </si>
  <si>
    <t xml:space="preserve">1.1. Подготовка отопительной системы к новому отопительному периоду образовательных учреждений. </t>
  </si>
  <si>
    <t>1.3 Проведение капитального ремонта, реконструкции, модернизации коммунальных систем</t>
  </si>
  <si>
    <t>1.5 Оплата электроэнергии  канализационных сооружений</t>
  </si>
  <si>
    <t>1.6 Ремонт электролинии ВЛ-10 "Вохта"</t>
  </si>
  <si>
    <t>1.7 Строительство водоочистных сооружений в питьевых целях в с. Ильинско-Подомское</t>
  </si>
  <si>
    <t>1.8. Проведение авторского надзора по строительству водоочистных сооружений в питьевых целях в с. Ильинско-Подомское</t>
  </si>
  <si>
    <t>2.1 Ремонт сетей водопровода (с.Павловск, д.Быково, п.Кивер, с.Вилегодск)</t>
  </si>
  <si>
    <t xml:space="preserve">2.2 Капитальный ремонт канализационных очистных сооружений с. Вилегодск   </t>
  </si>
  <si>
    <t xml:space="preserve">Капитальный ремонт канализационных очистных сооружений в с. Вилегодск </t>
  </si>
  <si>
    <t>1.4 Капитальный ремонт тепловых сетей в п. Сорово.</t>
  </si>
  <si>
    <t>1.2 Установку узла учета на котельную расположенную в с. Павловск, в д. Быково, в с. Вилегодск.</t>
  </si>
  <si>
    <t>1.4 Ремонт муниципального жилищного фонда (Ремонт квартир Совеская д. 35 для работников здравоохранения)</t>
  </si>
  <si>
    <t>1.9 Устройство квартальных водопроводных сетей сообщением "Станция ВОС-потребители скв. Колхозая, "ул. Полевая- ул. СХТ", Станция ВОС-потребители скв. Советсеая 1"</t>
  </si>
  <si>
    <t>1.10 Работы по поддержанию санитарного состояния общественного туалета</t>
  </si>
  <si>
    <t xml:space="preserve"> Управление ФЭДиИО, территориальные отделы администрации Вилегодского муниципального окурга</t>
  </si>
  <si>
    <t>2.4 Приобретение и поставку водогрейного котла КВр-0,3 в котельную д. Быково</t>
  </si>
  <si>
    <t xml:space="preserve">2.5 На поставку комплекса очистки хозяйственно-бытовых сточных вод в рамках капитального ремонта КОС с. Вилегодск  </t>
  </si>
  <si>
    <t xml:space="preserve">2.3 Капитальный ремонт канализационных очистных сооружений с. Слобода   </t>
  </si>
  <si>
    <t xml:space="preserve">2.6 Приобретение и поставка водогрейного котла  в котельную "Центральная"с. Никольск; </t>
  </si>
  <si>
    <t xml:space="preserve">2.7  Капитальный ремонт тепловых сетей в п. Сорово </t>
  </si>
  <si>
    <t>2.8 Проведение капитального ремонта, реконструкции, модернизации коммунальных систем</t>
  </si>
  <si>
    <t>1.11 Ремонт тепловых сетей от котельной БАЗА в с. Ильинско-Подомское</t>
  </si>
  <si>
    <t xml:space="preserve">Приложение № 1 к постановлению Администрации Вилегодского муниципального округа Архангельской области №   -мп от   .   .2022 </t>
  </si>
  <si>
    <t>1.12 Установка водоразборных колонок в с. Ильинско-Подомское Вилегодски район Архангельская область</t>
  </si>
  <si>
    <t>1.13 Установка водоразборных колонок в с. Ильинско-Подомское Вилегодски район Архангельская область</t>
  </si>
  <si>
    <t>1.14 Ремонт трансформатора (для питания сотовой вышки в то Павловск)</t>
  </si>
  <si>
    <t>1.15 Капитальный рамонт котельной ДПМК (замена котла)</t>
  </si>
  <si>
    <t>1.16 Капитальный рамонт канализационныъх сетей по ул. Советская (около м. Пятерочка)</t>
  </si>
  <si>
    <t xml:space="preserve">1.17 Приобретение резервных источников снаабжения энергетической энергии </t>
  </si>
  <si>
    <t xml:space="preserve">1.18 Разработка проекта зон санитарной охраны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</si>
</sst>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6" fillId="2" borderId="0" xfId="1" applyFont="1" applyFill="1" applyBorder="1"/>
    <xf numFmtId="1" fontId="6" fillId="2" borderId="0" xfId="1" applyNumberFormat="1" applyFont="1" applyFill="1" applyBorder="1" applyAlignment="1">
      <alignment horizontal="center"/>
    </xf>
    <xf numFmtId="1" fontId="6" fillId="2" borderId="0" xfId="1" applyNumberFormat="1" applyFont="1" applyFill="1" applyBorder="1"/>
    <xf numFmtId="165" fontId="7" fillId="2" borderId="0" xfId="1" applyNumberFormat="1" applyFont="1" applyFill="1" applyBorder="1" applyAlignment="1">
      <alignment horizontal="center" vertical="top"/>
    </xf>
    <xf numFmtId="164" fontId="7" fillId="2" borderId="0" xfId="1" applyNumberFormat="1" applyFont="1" applyFill="1" applyBorder="1" applyAlignment="1">
      <alignment horizontal="center" vertical="top"/>
    </xf>
    <xf numFmtId="0" fontId="7" fillId="2" borderId="0" xfId="1" applyFont="1" applyFill="1" applyBorder="1"/>
    <xf numFmtId="0" fontId="4" fillId="2" borderId="0" xfId="1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166" fontId="1" fillId="6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6" fontId="1" fillId="8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12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2" fontId="8" fillId="2" borderId="10" xfId="0" applyNumberFormat="1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14" fontId="6" fillId="2" borderId="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B233"/>
  <sheetViews>
    <sheetView tabSelected="1" view="pageBreakPreview" topLeftCell="A205" zoomScale="91" zoomScaleNormal="91" zoomScaleSheetLayoutView="91" workbookViewId="0">
      <selection activeCell="F225" sqref="F225"/>
    </sheetView>
  </sheetViews>
  <sheetFormatPr defaultRowHeight="15" x14ac:dyDescent="0.25"/>
  <cols>
    <col min="1" max="1" width="23.140625" style="1" customWidth="1"/>
    <col min="2" max="2" width="21.7109375" style="1" customWidth="1"/>
    <col min="3" max="3" width="17.7109375" style="1" customWidth="1"/>
    <col min="4" max="4" width="16" style="1" customWidth="1"/>
    <col min="5" max="5" width="14" style="1" customWidth="1"/>
    <col min="6" max="6" width="19" style="1" customWidth="1"/>
    <col min="7" max="7" width="14.42578125" style="1" customWidth="1"/>
    <col min="8" max="8" width="12.140625" style="2" customWidth="1"/>
    <col min="9" max="10" width="12.140625" style="3" customWidth="1"/>
    <col min="11" max="11" width="20.42578125" style="1" customWidth="1"/>
    <col min="12" max="14" width="9.140625" style="1" hidden="1" customWidth="1"/>
    <col min="15" max="15" width="34.5703125" style="5" hidden="1" customWidth="1"/>
    <col min="16" max="16" width="35.7109375" style="5" hidden="1" customWidth="1"/>
    <col min="17" max="28" width="9.140625" style="5" hidden="1" customWidth="1"/>
    <col min="29" max="16384" width="9.140625" style="1"/>
  </cols>
  <sheetData>
    <row r="1" spans="1:28" s="4" customFormat="1" ht="53.25" customHeight="1" x14ac:dyDescent="0.25">
      <c r="G1" s="56" t="s">
        <v>81</v>
      </c>
      <c r="H1" s="50"/>
      <c r="I1" s="50"/>
      <c r="J1" s="50"/>
      <c r="K1" s="50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68.25" customHeight="1" x14ac:dyDescent="0.25">
      <c r="E2" s="4"/>
      <c r="F2" s="4"/>
      <c r="G2" s="56" t="s">
        <v>37</v>
      </c>
      <c r="H2" s="57"/>
      <c r="I2" s="57"/>
      <c r="J2" s="57"/>
      <c r="K2" s="57"/>
    </row>
    <row r="3" spans="1:28" ht="56.25" customHeight="1" x14ac:dyDescent="0.25">
      <c r="A3" s="59" t="s">
        <v>23</v>
      </c>
      <c r="B3" s="59"/>
      <c r="C3" s="59"/>
      <c r="D3" s="59"/>
      <c r="E3" s="59"/>
      <c r="F3" s="59"/>
      <c r="G3" s="59"/>
      <c r="H3" s="59"/>
      <c r="I3" s="59"/>
      <c r="J3" s="59"/>
      <c r="K3" s="59"/>
      <c r="N3" s="1" t="s">
        <v>16</v>
      </c>
    </row>
    <row r="4" spans="1:28" s="14" customFormat="1" ht="36" customHeight="1" x14ac:dyDescent="0.25">
      <c r="A4" s="60" t="s">
        <v>0</v>
      </c>
      <c r="B4" s="60" t="s">
        <v>1</v>
      </c>
      <c r="C4" s="60" t="s">
        <v>2</v>
      </c>
      <c r="D4" s="60" t="s">
        <v>3</v>
      </c>
      <c r="E4" s="60"/>
      <c r="F4" s="60"/>
      <c r="G4" s="60"/>
      <c r="H4" s="60"/>
      <c r="I4" s="60"/>
      <c r="J4" s="60"/>
      <c r="K4" s="84" t="s">
        <v>26</v>
      </c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</row>
    <row r="5" spans="1:28" s="14" customFormat="1" ht="33.75" customHeight="1" x14ac:dyDescent="0.25">
      <c r="A5" s="60"/>
      <c r="B5" s="60"/>
      <c r="C5" s="60"/>
      <c r="D5" s="15" t="s">
        <v>4</v>
      </c>
      <c r="E5" s="15" t="s">
        <v>13</v>
      </c>
      <c r="F5" s="15" t="s">
        <v>14</v>
      </c>
      <c r="G5" s="15" t="s">
        <v>15</v>
      </c>
      <c r="H5" s="15" t="s">
        <v>18</v>
      </c>
      <c r="I5" s="15" t="s">
        <v>19</v>
      </c>
      <c r="J5" s="15" t="s">
        <v>20</v>
      </c>
      <c r="K5" s="84"/>
      <c r="O5" s="92"/>
      <c r="P5" s="92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</row>
    <row r="6" spans="1:28" s="10" customFormat="1" ht="11.25" customHeigh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O6" s="17"/>
      <c r="P6" s="17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spans="1:28" s="14" customFormat="1" ht="16.5" customHeight="1" x14ac:dyDescent="0.25">
      <c r="A7" s="58" t="s">
        <v>24</v>
      </c>
      <c r="B7" s="58"/>
      <c r="C7" s="58"/>
      <c r="D7" s="58"/>
      <c r="E7" s="58"/>
      <c r="F7" s="58"/>
      <c r="G7" s="58"/>
      <c r="H7" s="58"/>
      <c r="I7" s="58"/>
      <c r="J7" s="58"/>
      <c r="K7" s="58"/>
      <c r="O7" s="19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2"/>
    </row>
    <row r="8" spans="1:28" s="14" customFormat="1" ht="18" customHeight="1" x14ac:dyDescent="0.25">
      <c r="A8" s="58" t="s">
        <v>39</v>
      </c>
      <c r="B8" s="58"/>
      <c r="C8" s="58"/>
      <c r="D8" s="58"/>
      <c r="E8" s="58"/>
      <c r="F8" s="58"/>
      <c r="G8" s="58"/>
      <c r="H8" s="58"/>
      <c r="I8" s="58"/>
      <c r="J8" s="58"/>
      <c r="K8" s="58"/>
      <c r="O8" s="19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2"/>
    </row>
    <row r="9" spans="1:28" s="24" customFormat="1" ht="30" customHeight="1" x14ac:dyDescent="0.25">
      <c r="A9" s="51" t="s">
        <v>42</v>
      </c>
      <c r="B9" s="51" t="s">
        <v>43</v>
      </c>
      <c r="C9" s="23" t="s">
        <v>27</v>
      </c>
      <c r="D9" s="7">
        <f>SUM(D10:D13)</f>
        <v>7611</v>
      </c>
      <c r="E9" s="7">
        <f t="shared" ref="E9:J9" si="0">SUM(E10:E13)</f>
        <v>711</v>
      </c>
      <c r="F9" s="7">
        <f t="shared" si="0"/>
        <v>0</v>
      </c>
      <c r="G9" s="7">
        <f t="shared" si="0"/>
        <v>900</v>
      </c>
      <c r="H9" s="7">
        <f t="shared" si="0"/>
        <v>6000</v>
      </c>
      <c r="I9" s="7">
        <f t="shared" si="0"/>
        <v>0</v>
      </c>
      <c r="J9" s="7">
        <f t="shared" si="0"/>
        <v>0</v>
      </c>
      <c r="K9" s="51" t="s">
        <v>11</v>
      </c>
      <c r="O9" s="19"/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</row>
    <row r="10" spans="1:28" s="24" customFormat="1" ht="30" x14ac:dyDescent="0.25">
      <c r="A10" s="51"/>
      <c r="B10" s="51"/>
      <c r="C10" s="12" t="s">
        <v>5</v>
      </c>
      <c r="D10" s="7">
        <f>SUM(E10:J10)</f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51"/>
      <c r="O10" s="19"/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2"/>
    </row>
    <row r="11" spans="1:28" s="24" customFormat="1" ht="21" customHeight="1" x14ac:dyDescent="0.25">
      <c r="A11" s="51"/>
      <c r="B11" s="51"/>
      <c r="C11" s="12" t="s">
        <v>6</v>
      </c>
      <c r="D11" s="7">
        <f t="shared" ref="D11" si="1">SUM(E11:J11)</f>
        <v>5900</v>
      </c>
      <c r="E11" s="25">
        <v>0</v>
      </c>
      <c r="F11" s="25">
        <v>0</v>
      </c>
      <c r="G11" s="25">
        <v>900</v>
      </c>
      <c r="H11" s="25">
        <v>5000</v>
      </c>
      <c r="I11" s="25">
        <v>0</v>
      </c>
      <c r="J11" s="25">
        <v>0</v>
      </c>
      <c r="K11" s="51"/>
      <c r="O11" s="19"/>
      <c r="P11" s="2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2"/>
    </row>
    <row r="12" spans="1:28" s="24" customFormat="1" x14ac:dyDescent="0.25">
      <c r="A12" s="51"/>
      <c r="B12" s="51"/>
      <c r="C12" s="12" t="s">
        <v>8</v>
      </c>
      <c r="D12" s="7">
        <f>SUM(E12:J12)</f>
        <v>1711</v>
      </c>
      <c r="E12" s="25">
        <v>711</v>
      </c>
      <c r="F12" s="25">
        <v>0</v>
      </c>
      <c r="G12" s="25">
        <v>0</v>
      </c>
      <c r="H12" s="25">
        <v>1000</v>
      </c>
      <c r="I12" s="25">
        <f>0</f>
        <v>0</v>
      </c>
      <c r="J12" s="25">
        <f>0</f>
        <v>0</v>
      </c>
      <c r="K12" s="51"/>
      <c r="O12" s="19"/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2"/>
    </row>
    <row r="13" spans="1:28" s="24" customFormat="1" ht="30" x14ac:dyDescent="0.25">
      <c r="A13" s="51"/>
      <c r="B13" s="51"/>
      <c r="C13" s="12" t="s">
        <v>7</v>
      </c>
      <c r="D13" s="7">
        <f t="shared" ref="D13" si="2">SUM(E13:J13)</f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51"/>
      <c r="O13" s="19"/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2"/>
    </row>
    <row r="14" spans="1:28" s="29" customFormat="1" ht="22.5" customHeight="1" x14ac:dyDescent="0.25">
      <c r="A14" s="52" t="s">
        <v>54</v>
      </c>
      <c r="B14" s="51" t="s">
        <v>44</v>
      </c>
      <c r="C14" s="30" t="s">
        <v>27</v>
      </c>
      <c r="D14" s="7">
        <f>SUM(E14:J14)</f>
        <v>264.89999999999998</v>
      </c>
      <c r="E14" s="7">
        <f>SUM(E15:E18)</f>
        <v>114.9</v>
      </c>
      <c r="F14" s="7">
        <f>SUM(F15:F18)</f>
        <v>150</v>
      </c>
      <c r="G14" s="7">
        <f>SUM(G15:G18)</f>
        <v>0</v>
      </c>
      <c r="H14" s="7">
        <f>SUM(H15:H18)</f>
        <v>0</v>
      </c>
      <c r="I14" s="7">
        <f>SUM(I15:I39)</f>
        <v>0</v>
      </c>
      <c r="J14" s="7">
        <f>SUM(J15:J39)</f>
        <v>0</v>
      </c>
      <c r="K14" s="51" t="s">
        <v>11</v>
      </c>
      <c r="O14" s="19"/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2"/>
    </row>
    <row r="15" spans="1:28" s="29" customFormat="1" ht="39.75" customHeight="1" x14ac:dyDescent="0.25">
      <c r="A15" s="53"/>
      <c r="B15" s="51"/>
      <c r="C15" s="12" t="s">
        <v>5</v>
      </c>
      <c r="D15" s="7">
        <f>SUM(E15:J15)</f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51"/>
      <c r="O15" s="19"/>
      <c r="P15" s="2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2"/>
    </row>
    <row r="16" spans="1:28" s="29" customFormat="1" ht="30" x14ac:dyDescent="0.25">
      <c r="A16" s="53"/>
      <c r="B16" s="51"/>
      <c r="C16" s="12" t="s">
        <v>6</v>
      </c>
      <c r="D16" s="7">
        <f>SUM(E16:J16)</f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51"/>
      <c r="O16" s="19"/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2"/>
    </row>
    <row r="17" spans="1:28" s="29" customFormat="1" ht="30.75" customHeight="1" x14ac:dyDescent="0.25">
      <c r="A17" s="53"/>
      <c r="B17" s="51"/>
      <c r="C17" s="12" t="s">
        <v>8</v>
      </c>
      <c r="D17" s="7">
        <f>SUM(E17:J17)</f>
        <v>264.89999999999998</v>
      </c>
      <c r="E17" s="25">
        <v>114.9</v>
      </c>
      <c r="F17" s="25">
        <v>150</v>
      </c>
      <c r="G17" s="25">
        <v>0</v>
      </c>
      <c r="H17" s="25">
        <v>0</v>
      </c>
      <c r="I17" s="25">
        <v>0</v>
      </c>
      <c r="J17" s="25">
        <v>0</v>
      </c>
      <c r="K17" s="51"/>
      <c r="O17" s="19"/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2"/>
    </row>
    <row r="18" spans="1:28" s="29" customFormat="1" ht="30.75" customHeight="1" x14ac:dyDescent="0.25">
      <c r="A18" s="54"/>
      <c r="B18" s="51"/>
      <c r="C18" s="12" t="s">
        <v>7</v>
      </c>
      <c r="D18" s="7">
        <f>E18+F18++G18+H18+I18+J18</f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51"/>
      <c r="O18" s="19"/>
      <c r="P18" s="2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2"/>
    </row>
    <row r="19" spans="1:28" s="24" customFormat="1" ht="30" customHeight="1" x14ac:dyDescent="0.25">
      <c r="A19" s="51" t="s">
        <v>53</v>
      </c>
      <c r="B19" s="51" t="s">
        <v>73</v>
      </c>
      <c r="C19" s="23" t="s">
        <v>27</v>
      </c>
      <c r="D19" s="7">
        <f>SUM(D20:D23)</f>
        <v>6142.2</v>
      </c>
      <c r="E19" s="7">
        <f t="shared" ref="E19:J19" si="3">SUM(E20:E23)</f>
        <v>1460.7</v>
      </c>
      <c r="F19" s="7">
        <f t="shared" si="3"/>
        <v>1590.7</v>
      </c>
      <c r="G19" s="7">
        <f t="shared" si="3"/>
        <v>1690.8</v>
      </c>
      <c r="H19" s="7">
        <f t="shared" si="3"/>
        <v>1400</v>
      </c>
      <c r="I19" s="7">
        <f t="shared" si="3"/>
        <v>0</v>
      </c>
      <c r="J19" s="7">
        <f t="shared" si="3"/>
        <v>0</v>
      </c>
      <c r="K19" s="51" t="s">
        <v>11</v>
      </c>
      <c r="O19" s="19"/>
      <c r="P19" s="2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2"/>
    </row>
    <row r="20" spans="1:28" s="24" customFormat="1" ht="30" x14ac:dyDescent="0.25">
      <c r="A20" s="51"/>
      <c r="B20" s="51"/>
      <c r="C20" s="12" t="s">
        <v>5</v>
      </c>
      <c r="D20" s="7">
        <f>SUM(E20:J20)</f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51"/>
      <c r="O20" s="19"/>
      <c r="P20" s="2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2"/>
    </row>
    <row r="21" spans="1:28" s="24" customFormat="1" ht="21" customHeight="1" x14ac:dyDescent="0.25">
      <c r="A21" s="51"/>
      <c r="B21" s="51"/>
      <c r="C21" s="12" t="s">
        <v>6</v>
      </c>
      <c r="D21" s="7">
        <f t="shared" ref="D21" si="4">SUM(E21:J21)</f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51"/>
      <c r="O21" s="19"/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2"/>
    </row>
    <row r="22" spans="1:28" s="24" customFormat="1" x14ac:dyDescent="0.25">
      <c r="A22" s="51"/>
      <c r="B22" s="51"/>
      <c r="C22" s="12" t="s">
        <v>8</v>
      </c>
      <c r="D22" s="7">
        <f>SUM(E22:J22)</f>
        <v>6142.2</v>
      </c>
      <c r="E22" s="25">
        <f>1070+390.7</f>
        <v>1460.7</v>
      </c>
      <c r="F22" s="25">
        <f>1200+390.7</f>
        <v>1590.7</v>
      </c>
      <c r="G22" s="25">
        <f>1300+390.8</f>
        <v>1690.8</v>
      </c>
      <c r="H22" s="25">
        <f>1400</f>
        <v>1400</v>
      </c>
      <c r="I22" s="25">
        <f>0</f>
        <v>0</v>
      </c>
      <c r="J22" s="25">
        <f>0</f>
        <v>0</v>
      </c>
      <c r="K22" s="51"/>
      <c r="O22" s="19"/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2"/>
    </row>
    <row r="23" spans="1:28" s="24" customFormat="1" ht="30" x14ac:dyDescent="0.25">
      <c r="A23" s="51"/>
      <c r="B23" s="51"/>
      <c r="C23" s="12" t="s">
        <v>7</v>
      </c>
      <c r="D23" s="7">
        <f t="shared" ref="D23" si="5">SUM(E23:J23)</f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51"/>
      <c r="O23" s="19"/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2"/>
    </row>
    <row r="24" spans="1:28" s="43" customFormat="1" ht="30" customHeight="1" x14ac:dyDescent="0.25">
      <c r="A24" s="51" t="s">
        <v>70</v>
      </c>
      <c r="B24" s="51" t="s">
        <v>44</v>
      </c>
      <c r="C24" s="44" t="s">
        <v>27</v>
      </c>
      <c r="D24" s="7">
        <f>SUM(D25:D28)</f>
        <v>649.5</v>
      </c>
      <c r="E24" s="7">
        <f t="shared" ref="E24:J24" si="6">SUM(E25:E28)</f>
        <v>0</v>
      </c>
      <c r="F24" s="7">
        <f t="shared" si="6"/>
        <v>649.5</v>
      </c>
      <c r="G24" s="7">
        <f t="shared" si="6"/>
        <v>0</v>
      </c>
      <c r="H24" s="7">
        <f t="shared" si="6"/>
        <v>0</v>
      </c>
      <c r="I24" s="7">
        <f t="shared" si="6"/>
        <v>0</v>
      </c>
      <c r="J24" s="7">
        <f t="shared" si="6"/>
        <v>0</v>
      </c>
      <c r="K24" s="51" t="s">
        <v>11</v>
      </c>
      <c r="O24" s="19"/>
      <c r="P24" s="2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2"/>
    </row>
    <row r="25" spans="1:28" s="43" customFormat="1" ht="30" x14ac:dyDescent="0.25">
      <c r="A25" s="51"/>
      <c r="B25" s="51"/>
      <c r="C25" s="12" t="s">
        <v>5</v>
      </c>
      <c r="D25" s="7">
        <f>SUM(E25:J25)</f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51"/>
      <c r="O25" s="19"/>
      <c r="P25" s="2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2"/>
    </row>
    <row r="26" spans="1:28" s="43" customFormat="1" ht="21" customHeight="1" x14ac:dyDescent="0.25">
      <c r="A26" s="51"/>
      <c r="B26" s="51"/>
      <c r="C26" s="12" t="s">
        <v>6</v>
      </c>
      <c r="D26" s="7">
        <f t="shared" ref="D26" si="7">SUM(E26:J26)</f>
        <v>649.5</v>
      </c>
      <c r="E26" s="42">
        <v>0</v>
      </c>
      <c r="F26" s="47">
        <v>649.5</v>
      </c>
      <c r="G26" s="42">
        <v>0</v>
      </c>
      <c r="H26" s="42">
        <v>0</v>
      </c>
      <c r="I26" s="42">
        <v>0</v>
      </c>
      <c r="J26" s="42">
        <v>0</v>
      </c>
      <c r="K26" s="51"/>
      <c r="O26" s="19"/>
      <c r="P26" s="2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2"/>
    </row>
    <row r="27" spans="1:28" s="43" customFormat="1" x14ac:dyDescent="0.25">
      <c r="A27" s="51"/>
      <c r="B27" s="51"/>
      <c r="C27" s="12" t="s">
        <v>8</v>
      </c>
      <c r="D27" s="7">
        <f>SUM(E27:J27)</f>
        <v>0</v>
      </c>
      <c r="E27" s="25">
        <v>0</v>
      </c>
      <c r="F27" s="25">
        <v>0</v>
      </c>
      <c r="G27" s="25">
        <v>0</v>
      </c>
      <c r="H27" s="25">
        <v>0</v>
      </c>
      <c r="I27" s="25">
        <f>0</f>
        <v>0</v>
      </c>
      <c r="J27" s="25">
        <f>0</f>
        <v>0</v>
      </c>
      <c r="K27" s="51"/>
      <c r="O27" s="19"/>
      <c r="P27" s="2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2"/>
    </row>
    <row r="28" spans="1:28" s="43" customFormat="1" ht="30" x14ac:dyDescent="0.25">
      <c r="A28" s="51"/>
      <c r="B28" s="51"/>
      <c r="C28" s="12" t="s">
        <v>7</v>
      </c>
      <c r="D28" s="7">
        <f t="shared" ref="D28" si="8">SUM(E28:J28)</f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51"/>
      <c r="O28" s="19"/>
      <c r="P28" s="2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2"/>
    </row>
    <row r="29" spans="1:28" s="14" customFormat="1" ht="30" customHeight="1" x14ac:dyDescent="0.25">
      <c r="A29" s="73" t="s">
        <v>30</v>
      </c>
      <c r="B29" s="67"/>
      <c r="C29" s="13" t="s">
        <v>27</v>
      </c>
      <c r="D29" s="11">
        <f>SUM(D30:D33)</f>
        <v>14667.6</v>
      </c>
      <c r="E29" s="11">
        <f t="shared" ref="E29:J29" si="9">SUM(E30:E33)</f>
        <v>2286.6</v>
      </c>
      <c r="F29" s="11">
        <f t="shared" si="9"/>
        <v>2390.1999999999998</v>
      </c>
      <c r="G29" s="11">
        <f t="shared" si="9"/>
        <v>2590.8000000000002</v>
      </c>
      <c r="H29" s="11">
        <f t="shared" si="9"/>
        <v>7400</v>
      </c>
      <c r="I29" s="11">
        <f t="shared" si="9"/>
        <v>0</v>
      </c>
      <c r="J29" s="11">
        <f t="shared" si="9"/>
        <v>0</v>
      </c>
      <c r="K29" s="51"/>
      <c r="O29" s="19"/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2"/>
    </row>
    <row r="30" spans="1:28" s="14" customFormat="1" ht="30" x14ac:dyDescent="0.25">
      <c r="A30" s="75"/>
      <c r="B30" s="68"/>
      <c r="C30" s="12" t="s">
        <v>5</v>
      </c>
      <c r="D30" s="11">
        <f>SUM(E30:J30)</f>
        <v>0</v>
      </c>
      <c r="E30" s="11">
        <f t="shared" ref="E30:J30" si="10">E36</f>
        <v>0</v>
      </c>
      <c r="F30" s="11">
        <f t="shared" si="10"/>
        <v>0</v>
      </c>
      <c r="G30" s="11">
        <f t="shared" si="10"/>
        <v>0</v>
      </c>
      <c r="H30" s="11">
        <f t="shared" si="10"/>
        <v>0</v>
      </c>
      <c r="I30" s="11">
        <f t="shared" si="10"/>
        <v>0</v>
      </c>
      <c r="J30" s="11">
        <f t="shared" si="10"/>
        <v>0</v>
      </c>
      <c r="K30" s="51"/>
      <c r="O30" s="19"/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2"/>
    </row>
    <row r="31" spans="1:28" s="14" customFormat="1" ht="20.25" customHeight="1" x14ac:dyDescent="0.25">
      <c r="A31" s="75"/>
      <c r="B31" s="68"/>
      <c r="C31" s="12" t="s">
        <v>6</v>
      </c>
      <c r="D31" s="11">
        <f t="shared" ref="D31" si="11">SUM(E31:J31)</f>
        <v>6549.5</v>
      </c>
      <c r="E31" s="11">
        <f>E37</f>
        <v>0</v>
      </c>
      <c r="F31" s="11">
        <f>F11+F16+F21+F26</f>
        <v>649.5</v>
      </c>
      <c r="G31" s="11">
        <f>G11+G16+G21</f>
        <v>900</v>
      </c>
      <c r="H31" s="11">
        <f>H11</f>
        <v>5000</v>
      </c>
      <c r="I31" s="11">
        <f>I37</f>
        <v>0</v>
      </c>
      <c r="J31" s="11">
        <f>J37</f>
        <v>0</v>
      </c>
      <c r="K31" s="51"/>
      <c r="O31" s="19"/>
      <c r="P31" s="2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2"/>
    </row>
    <row r="32" spans="1:28" s="14" customFormat="1" x14ac:dyDescent="0.25">
      <c r="A32" s="75"/>
      <c r="B32" s="68"/>
      <c r="C32" s="12" t="s">
        <v>8</v>
      </c>
      <c r="D32" s="11">
        <f>SUM(E32:J32)</f>
        <v>8118.1</v>
      </c>
      <c r="E32" s="11">
        <f t="shared" ref="E32:J32" si="12">E22+E12+E17</f>
        <v>2286.6</v>
      </c>
      <c r="F32" s="11">
        <f t="shared" si="12"/>
        <v>1740.7</v>
      </c>
      <c r="G32" s="11">
        <f t="shared" si="12"/>
        <v>1690.8</v>
      </c>
      <c r="H32" s="11">
        <f t="shared" si="12"/>
        <v>2400</v>
      </c>
      <c r="I32" s="11">
        <f t="shared" si="12"/>
        <v>0</v>
      </c>
      <c r="J32" s="11">
        <f t="shared" si="12"/>
        <v>0</v>
      </c>
      <c r="K32" s="51"/>
      <c r="O32" s="19"/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2"/>
    </row>
    <row r="33" spans="1:28" s="14" customFormat="1" ht="30" x14ac:dyDescent="0.25">
      <c r="A33" s="77"/>
      <c r="B33" s="69"/>
      <c r="C33" s="12" t="s">
        <v>7</v>
      </c>
      <c r="D33" s="7">
        <f t="shared" ref="D33" si="13">SUM(E33:J33)</f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51"/>
      <c r="O33" s="19"/>
      <c r="P33" s="2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2"/>
    </row>
    <row r="34" spans="1:28" s="14" customFormat="1" ht="33" customHeight="1" x14ac:dyDescent="0.25">
      <c r="A34" s="58" t="s">
        <v>45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O34" s="19"/>
      <c r="P34" s="2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2"/>
    </row>
    <row r="35" spans="1:28" s="14" customFormat="1" ht="30" customHeight="1" x14ac:dyDescent="0.25">
      <c r="A35" s="51" t="s">
        <v>52</v>
      </c>
      <c r="B35" s="51" t="s">
        <v>46</v>
      </c>
      <c r="C35" s="13" t="s">
        <v>27</v>
      </c>
      <c r="D35" s="7">
        <f>SUM(D36:D39)</f>
        <v>1668.7</v>
      </c>
      <c r="E35" s="7">
        <f t="shared" ref="E35:G35" si="14">SUM(E36:E39)</f>
        <v>462.3</v>
      </c>
      <c r="F35" s="7">
        <f>SUM(F36:F39)</f>
        <v>456.40000000000003</v>
      </c>
      <c r="G35" s="7">
        <f t="shared" si="14"/>
        <v>750</v>
      </c>
      <c r="H35" s="7">
        <f t="shared" ref="H35:J35" si="15">SUM(H36:H39)</f>
        <v>0</v>
      </c>
      <c r="I35" s="7">
        <f t="shared" si="15"/>
        <v>0</v>
      </c>
      <c r="J35" s="7">
        <f t="shared" si="15"/>
        <v>0</v>
      </c>
      <c r="K35" s="51" t="s">
        <v>11</v>
      </c>
      <c r="O35" s="19"/>
      <c r="P35" s="2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2"/>
    </row>
    <row r="36" spans="1:28" s="14" customFormat="1" ht="30" x14ac:dyDescent="0.25">
      <c r="A36" s="51"/>
      <c r="B36" s="51"/>
      <c r="C36" s="12" t="s">
        <v>5</v>
      </c>
      <c r="D36" s="7">
        <f>SUM(E36:J36)</f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51"/>
      <c r="O36" s="19"/>
      <c r="P36" s="2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2"/>
    </row>
    <row r="37" spans="1:28" s="14" customFormat="1" ht="21" customHeight="1" x14ac:dyDescent="0.25">
      <c r="A37" s="51"/>
      <c r="B37" s="51"/>
      <c r="C37" s="12" t="s">
        <v>6</v>
      </c>
      <c r="D37" s="7">
        <f>SUM(E37:J37)</f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51"/>
      <c r="O37" s="19"/>
      <c r="P37" s="2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2"/>
    </row>
    <row r="38" spans="1:28" s="14" customFormat="1" x14ac:dyDescent="0.25">
      <c r="A38" s="51"/>
      <c r="B38" s="51"/>
      <c r="C38" s="12" t="s">
        <v>8</v>
      </c>
      <c r="D38" s="7">
        <f>SUM(E38:J38)</f>
        <v>1668.7</v>
      </c>
      <c r="E38" s="25">
        <f>853-390.7</f>
        <v>462.3</v>
      </c>
      <c r="F38" s="25">
        <f>649.5+147.1-390.7+50.5</f>
        <v>456.40000000000003</v>
      </c>
      <c r="G38" s="25">
        <v>750</v>
      </c>
      <c r="H38" s="25">
        <v>0</v>
      </c>
      <c r="I38" s="25">
        <f>0</f>
        <v>0</v>
      </c>
      <c r="J38" s="25">
        <f>0</f>
        <v>0</v>
      </c>
      <c r="K38" s="51"/>
      <c r="O38" s="19"/>
      <c r="P38" s="2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2"/>
    </row>
    <row r="39" spans="1:28" s="14" customFormat="1" ht="30" x14ac:dyDescent="0.25">
      <c r="A39" s="51"/>
      <c r="B39" s="51"/>
      <c r="C39" s="12" t="s">
        <v>7</v>
      </c>
      <c r="D39" s="7">
        <f>SUM(E39:J39)</f>
        <v>0</v>
      </c>
      <c r="E39" s="7">
        <f>+E18+E23+E13</f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51"/>
      <c r="O39" s="19"/>
      <c r="P39" s="2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2"/>
    </row>
    <row r="40" spans="1:28" s="14" customFormat="1" ht="28.5" x14ac:dyDescent="0.25">
      <c r="A40" s="73" t="s">
        <v>31</v>
      </c>
      <c r="B40" s="88"/>
      <c r="C40" s="13" t="s">
        <v>27</v>
      </c>
      <c r="D40" s="11">
        <f>SUM(E40:J40)</f>
        <v>1668.7</v>
      </c>
      <c r="E40" s="11">
        <f t="shared" ref="E40:J40" si="16">SUM(E41:E44)</f>
        <v>462.3</v>
      </c>
      <c r="F40" s="11">
        <f t="shared" si="16"/>
        <v>456.40000000000003</v>
      </c>
      <c r="G40" s="11">
        <f t="shared" si="16"/>
        <v>750</v>
      </c>
      <c r="H40" s="11">
        <f t="shared" si="16"/>
        <v>0</v>
      </c>
      <c r="I40" s="11">
        <f t="shared" si="16"/>
        <v>0</v>
      </c>
      <c r="J40" s="11">
        <f t="shared" si="16"/>
        <v>0</v>
      </c>
      <c r="K40" s="51"/>
      <c r="O40" s="19"/>
      <c r="P40" s="2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2"/>
    </row>
    <row r="41" spans="1:28" s="14" customFormat="1" ht="30" x14ac:dyDescent="0.25">
      <c r="A41" s="75"/>
      <c r="B41" s="89"/>
      <c r="C41" s="12" t="s">
        <v>5</v>
      </c>
      <c r="D41" s="11">
        <f t="shared" ref="D41:D44" si="17">SUM(E41:J41)</f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51"/>
      <c r="O41" s="19"/>
      <c r="P41" s="2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2"/>
    </row>
    <row r="42" spans="1:28" s="14" customFormat="1" ht="18.75" customHeight="1" x14ac:dyDescent="0.25">
      <c r="A42" s="75"/>
      <c r="B42" s="89"/>
      <c r="C42" s="12" t="s">
        <v>6</v>
      </c>
      <c r="D42" s="11">
        <f t="shared" si="17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51"/>
      <c r="O42" s="19"/>
      <c r="P42" s="2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2"/>
    </row>
    <row r="43" spans="1:28" s="14" customFormat="1" ht="17.25" customHeight="1" x14ac:dyDescent="0.25">
      <c r="A43" s="75"/>
      <c r="B43" s="89"/>
      <c r="C43" s="12" t="s">
        <v>8</v>
      </c>
      <c r="D43" s="11">
        <f t="shared" si="17"/>
        <v>1668.7</v>
      </c>
      <c r="E43" s="11">
        <f>E38</f>
        <v>462.3</v>
      </c>
      <c r="F43" s="11">
        <f t="shared" ref="F43:J43" si="18">F38</f>
        <v>456.40000000000003</v>
      </c>
      <c r="G43" s="11">
        <f t="shared" si="18"/>
        <v>750</v>
      </c>
      <c r="H43" s="11">
        <f t="shared" si="18"/>
        <v>0</v>
      </c>
      <c r="I43" s="11">
        <f t="shared" si="18"/>
        <v>0</v>
      </c>
      <c r="J43" s="11">
        <f t="shared" si="18"/>
        <v>0</v>
      </c>
      <c r="K43" s="51"/>
      <c r="O43" s="19"/>
      <c r="P43" s="20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2"/>
    </row>
    <row r="44" spans="1:28" s="14" customFormat="1" ht="51.75" customHeight="1" x14ac:dyDescent="0.25">
      <c r="A44" s="77"/>
      <c r="B44" s="90"/>
      <c r="C44" s="12" t="s">
        <v>7</v>
      </c>
      <c r="D44" s="11">
        <f t="shared" si="17"/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51"/>
      <c r="O44" s="19"/>
      <c r="P44" s="2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2"/>
    </row>
    <row r="45" spans="1:28" s="14" customFormat="1" ht="17.25" customHeight="1" x14ac:dyDescent="0.25">
      <c r="A45" s="58" t="s">
        <v>47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O45" s="19"/>
      <c r="P45" s="2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</row>
    <row r="46" spans="1:28" s="14" customFormat="1" ht="30" customHeight="1" x14ac:dyDescent="0.25">
      <c r="A46" s="51" t="s">
        <v>22</v>
      </c>
      <c r="B46" s="51" t="s">
        <v>32</v>
      </c>
      <c r="C46" s="13" t="s">
        <v>27</v>
      </c>
      <c r="D46" s="7">
        <f t="shared" ref="D46:D55" si="19">SUM(E46:J46)</f>
        <v>1050.5999999999999</v>
      </c>
      <c r="E46" s="7">
        <f t="shared" ref="E46:G46" si="20">SUM(E47:E50)</f>
        <v>215.6</v>
      </c>
      <c r="F46" s="7">
        <f t="shared" si="20"/>
        <v>235</v>
      </c>
      <c r="G46" s="7">
        <f t="shared" si="20"/>
        <v>200</v>
      </c>
      <c r="H46" s="7">
        <f t="shared" ref="H46:J46" si="21">SUM(H47:H50)</f>
        <v>200</v>
      </c>
      <c r="I46" s="7">
        <f t="shared" si="21"/>
        <v>200</v>
      </c>
      <c r="J46" s="7">
        <f t="shared" si="21"/>
        <v>0</v>
      </c>
      <c r="K46" s="51" t="s">
        <v>21</v>
      </c>
      <c r="O46" s="19"/>
      <c r="P46" s="2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2"/>
    </row>
    <row r="47" spans="1:28" s="14" customFormat="1" ht="30" x14ac:dyDescent="0.25">
      <c r="A47" s="51"/>
      <c r="B47" s="51"/>
      <c r="C47" s="12" t="s">
        <v>5</v>
      </c>
      <c r="D47" s="7">
        <f t="shared" si="19"/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51"/>
      <c r="O47" s="19"/>
      <c r="P47" s="20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2"/>
    </row>
    <row r="48" spans="1:28" s="14" customFormat="1" ht="19.5" customHeight="1" x14ac:dyDescent="0.25">
      <c r="A48" s="51"/>
      <c r="B48" s="51"/>
      <c r="C48" s="12" t="s">
        <v>6</v>
      </c>
      <c r="D48" s="7">
        <f t="shared" si="19"/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51"/>
      <c r="O48" s="19"/>
      <c r="P48" s="20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2"/>
    </row>
    <row r="49" spans="1:28" s="14" customFormat="1" x14ac:dyDescent="0.25">
      <c r="A49" s="51"/>
      <c r="B49" s="51"/>
      <c r="C49" s="12" t="s">
        <v>8</v>
      </c>
      <c r="D49" s="7">
        <f t="shared" si="19"/>
        <v>1050.5999999999999</v>
      </c>
      <c r="E49" s="25">
        <f>200+15.6</f>
        <v>215.6</v>
      </c>
      <c r="F49" s="41">
        <v>235</v>
      </c>
      <c r="G49" s="25">
        <v>200</v>
      </c>
      <c r="H49" s="25">
        <v>200</v>
      </c>
      <c r="I49" s="25">
        <v>200</v>
      </c>
      <c r="J49" s="25">
        <v>0</v>
      </c>
      <c r="K49" s="51"/>
      <c r="O49" s="19"/>
      <c r="P49" s="20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2"/>
    </row>
    <row r="50" spans="1:28" s="14" customFormat="1" ht="30" x14ac:dyDescent="0.25">
      <c r="A50" s="51"/>
      <c r="B50" s="51"/>
      <c r="C50" s="12" t="s">
        <v>7</v>
      </c>
      <c r="D50" s="7">
        <f t="shared" si="19"/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51"/>
      <c r="O50" s="19"/>
      <c r="P50" s="20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2"/>
    </row>
    <row r="51" spans="1:28" s="14" customFormat="1" ht="30" customHeight="1" x14ac:dyDescent="0.25">
      <c r="A51" s="80" t="s">
        <v>17</v>
      </c>
      <c r="B51" s="51" t="s">
        <v>29</v>
      </c>
      <c r="C51" s="13" t="s">
        <v>27</v>
      </c>
      <c r="D51" s="7">
        <f t="shared" si="19"/>
        <v>710</v>
      </c>
      <c r="E51" s="7">
        <f t="shared" ref="E51:G51" si="22">SUM(E52:E55)</f>
        <v>100</v>
      </c>
      <c r="F51" s="7">
        <f t="shared" si="22"/>
        <v>160</v>
      </c>
      <c r="G51" s="7">
        <f t="shared" si="22"/>
        <v>150</v>
      </c>
      <c r="H51" s="7">
        <f t="shared" ref="H51:J51" si="23">SUM(H52:H55)</f>
        <v>150</v>
      </c>
      <c r="I51" s="7">
        <f t="shared" si="23"/>
        <v>150</v>
      </c>
      <c r="J51" s="7">
        <f t="shared" si="23"/>
        <v>0</v>
      </c>
      <c r="K51" s="51" t="s">
        <v>21</v>
      </c>
      <c r="O51" s="19"/>
      <c r="P51" s="2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2"/>
    </row>
    <row r="52" spans="1:28" s="14" customFormat="1" ht="30" x14ac:dyDescent="0.25">
      <c r="A52" s="80"/>
      <c r="B52" s="51"/>
      <c r="C52" s="12" t="s">
        <v>5</v>
      </c>
      <c r="D52" s="7">
        <f t="shared" si="19"/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51"/>
      <c r="O52" s="19"/>
      <c r="P52" s="20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2"/>
    </row>
    <row r="53" spans="1:28" s="14" customFormat="1" ht="18" customHeight="1" x14ac:dyDescent="0.25">
      <c r="A53" s="80"/>
      <c r="B53" s="51"/>
      <c r="C53" s="12" t="s">
        <v>6</v>
      </c>
      <c r="D53" s="7">
        <f t="shared" si="19"/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51"/>
      <c r="O53" s="19"/>
      <c r="P53" s="20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2"/>
    </row>
    <row r="54" spans="1:28" s="14" customFormat="1" x14ac:dyDescent="0.25">
      <c r="A54" s="80"/>
      <c r="B54" s="51"/>
      <c r="C54" s="12" t="s">
        <v>8</v>
      </c>
      <c r="D54" s="7">
        <f t="shared" si="19"/>
        <v>710</v>
      </c>
      <c r="E54" s="25">
        <v>100</v>
      </c>
      <c r="F54" s="41">
        <v>160</v>
      </c>
      <c r="G54" s="25">
        <v>150</v>
      </c>
      <c r="H54" s="25">
        <v>150</v>
      </c>
      <c r="I54" s="25">
        <v>150</v>
      </c>
      <c r="J54" s="25">
        <v>0</v>
      </c>
      <c r="K54" s="51"/>
      <c r="O54" s="19"/>
      <c r="P54" s="20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2"/>
    </row>
    <row r="55" spans="1:28" s="14" customFormat="1" ht="30" x14ac:dyDescent="0.25">
      <c r="A55" s="80"/>
      <c r="B55" s="51"/>
      <c r="C55" s="12" t="s">
        <v>7</v>
      </c>
      <c r="D55" s="7">
        <f t="shared" si="19"/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51"/>
      <c r="O55" s="19"/>
      <c r="P55" s="20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2"/>
    </row>
    <row r="56" spans="1:28" s="14" customFormat="1" ht="30" customHeight="1" x14ac:dyDescent="0.25">
      <c r="A56" s="61" t="s">
        <v>38</v>
      </c>
      <c r="B56" s="67"/>
      <c r="C56" s="13" t="s">
        <v>27</v>
      </c>
      <c r="D56" s="11">
        <f t="shared" ref="D56:D60" si="24">SUM(E56:J56)</f>
        <v>1760.6</v>
      </c>
      <c r="E56" s="11">
        <f t="shared" ref="E56:J56" si="25">SUM(E57:E60)</f>
        <v>315.60000000000002</v>
      </c>
      <c r="F56" s="11">
        <f t="shared" si="25"/>
        <v>395</v>
      </c>
      <c r="G56" s="11">
        <f t="shared" si="25"/>
        <v>350</v>
      </c>
      <c r="H56" s="11">
        <f t="shared" si="25"/>
        <v>350</v>
      </c>
      <c r="I56" s="11">
        <f t="shared" si="25"/>
        <v>350</v>
      </c>
      <c r="J56" s="11">
        <f t="shared" si="25"/>
        <v>0</v>
      </c>
      <c r="K56" s="51"/>
      <c r="O56" s="19"/>
      <c r="P56" s="20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2"/>
    </row>
    <row r="57" spans="1:28" s="14" customFormat="1" ht="30" x14ac:dyDescent="0.25">
      <c r="A57" s="63"/>
      <c r="B57" s="68"/>
      <c r="C57" s="12" t="s">
        <v>5</v>
      </c>
      <c r="D57" s="11">
        <f t="shared" si="24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51"/>
      <c r="O57" s="19"/>
      <c r="P57" s="20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2"/>
    </row>
    <row r="58" spans="1:28" s="14" customFormat="1" ht="21" customHeight="1" x14ac:dyDescent="0.25">
      <c r="A58" s="63"/>
      <c r="B58" s="68"/>
      <c r="C58" s="12" t="s">
        <v>6</v>
      </c>
      <c r="D58" s="11">
        <f t="shared" si="24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51"/>
      <c r="O58" s="19"/>
      <c r="P58" s="20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2"/>
    </row>
    <row r="59" spans="1:28" s="14" customFormat="1" x14ac:dyDescent="0.25">
      <c r="A59" s="63"/>
      <c r="B59" s="68"/>
      <c r="C59" s="12" t="s">
        <v>8</v>
      </c>
      <c r="D59" s="11">
        <f t="shared" si="24"/>
        <v>1760.6</v>
      </c>
      <c r="E59" s="11">
        <f>E54+E49</f>
        <v>315.60000000000002</v>
      </c>
      <c r="F59" s="11">
        <f>F54+F49</f>
        <v>395</v>
      </c>
      <c r="G59" s="11">
        <f t="shared" ref="G59:J59" si="26">G54+G49</f>
        <v>350</v>
      </c>
      <c r="H59" s="11">
        <f t="shared" si="26"/>
        <v>350</v>
      </c>
      <c r="I59" s="11">
        <f t="shared" si="26"/>
        <v>350</v>
      </c>
      <c r="J59" s="11">
        <f t="shared" si="26"/>
        <v>0</v>
      </c>
      <c r="K59" s="51"/>
      <c r="O59" s="19"/>
      <c r="P59" s="20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2"/>
    </row>
    <row r="60" spans="1:28" s="14" customFormat="1" ht="30" x14ac:dyDescent="0.25">
      <c r="A60" s="65"/>
      <c r="B60" s="69"/>
      <c r="C60" s="12" t="s">
        <v>7</v>
      </c>
      <c r="D60" s="11">
        <f t="shared" si="24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51"/>
      <c r="O60" s="19"/>
      <c r="P60" s="20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2"/>
    </row>
    <row r="61" spans="1:28" s="14" customFormat="1" ht="28.5" x14ac:dyDescent="0.25">
      <c r="A61" s="79" t="s">
        <v>9</v>
      </c>
      <c r="B61" s="79"/>
      <c r="C61" s="13" t="s">
        <v>27</v>
      </c>
      <c r="D61" s="8">
        <f>SUM(D62:D65)</f>
        <v>18096.900000000001</v>
      </c>
      <c r="E61" s="8">
        <f>SUM(E62:E65)</f>
        <v>3064.5</v>
      </c>
      <c r="F61" s="8">
        <f>SUM(F62:F65)</f>
        <v>3241.6000000000004</v>
      </c>
      <c r="G61" s="8">
        <f>SUM(G62:G65)</f>
        <v>3690.8</v>
      </c>
      <c r="H61" s="8">
        <f t="shared" ref="H61:J61" si="27">SUM(H62:H65)</f>
        <v>7750</v>
      </c>
      <c r="I61" s="8">
        <f t="shared" si="27"/>
        <v>350</v>
      </c>
      <c r="J61" s="8">
        <f t="shared" si="27"/>
        <v>0</v>
      </c>
      <c r="K61" s="51"/>
      <c r="O61" s="19"/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2"/>
    </row>
    <row r="62" spans="1:28" s="14" customFormat="1" ht="30" x14ac:dyDescent="0.25">
      <c r="A62" s="79"/>
      <c r="B62" s="79"/>
      <c r="C62" s="12" t="s">
        <v>5</v>
      </c>
      <c r="D62" s="8">
        <f>SUM(E62:J62)</f>
        <v>0</v>
      </c>
      <c r="E62" s="8">
        <f t="shared" ref="E62:J62" si="28">E89+E52+E47+E15+E36</f>
        <v>0</v>
      </c>
      <c r="F62" s="8">
        <f t="shared" si="28"/>
        <v>0</v>
      </c>
      <c r="G62" s="8">
        <f t="shared" si="28"/>
        <v>0</v>
      </c>
      <c r="H62" s="8">
        <f t="shared" si="28"/>
        <v>0</v>
      </c>
      <c r="I62" s="8">
        <f t="shared" si="28"/>
        <v>0</v>
      </c>
      <c r="J62" s="8">
        <f t="shared" si="28"/>
        <v>0</v>
      </c>
      <c r="K62" s="51"/>
      <c r="O62" s="19"/>
      <c r="P62" s="20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2"/>
    </row>
    <row r="63" spans="1:28" s="14" customFormat="1" ht="20.25" customHeight="1" x14ac:dyDescent="0.25">
      <c r="A63" s="79"/>
      <c r="B63" s="79"/>
      <c r="C63" s="12" t="s">
        <v>6</v>
      </c>
      <c r="D63" s="8">
        <f>SUM(E63:J63)</f>
        <v>6549.5</v>
      </c>
      <c r="E63" s="8">
        <f>E90+E53+E48+E16+E37+E10</f>
        <v>0</v>
      </c>
      <c r="F63" s="8">
        <f>F53+F48+F16+F37+F21+F11+F26</f>
        <v>649.5</v>
      </c>
      <c r="G63" s="8">
        <f>G11</f>
        <v>900</v>
      </c>
      <c r="H63" s="8">
        <f>H11</f>
        <v>5000</v>
      </c>
      <c r="I63" s="8">
        <f>I90+I53+I48+I16+I37+I10</f>
        <v>0</v>
      </c>
      <c r="J63" s="8">
        <f>J90+J53+J48+J16+J37+J10</f>
        <v>0</v>
      </c>
      <c r="K63" s="51"/>
      <c r="O63" s="19"/>
      <c r="P63" s="20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2"/>
    </row>
    <row r="64" spans="1:28" s="14" customFormat="1" x14ac:dyDescent="0.25">
      <c r="A64" s="79"/>
      <c r="B64" s="79"/>
      <c r="C64" s="12" t="s">
        <v>8</v>
      </c>
      <c r="D64" s="8">
        <f>SUM(E64:J64)</f>
        <v>11547.400000000001</v>
      </c>
      <c r="E64" s="8">
        <f>E54+E49+E17+E38+E22+E12</f>
        <v>3064.5</v>
      </c>
      <c r="F64" s="8">
        <f>F54+F49+F17+F38+F22+F12+F27</f>
        <v>2592.1000000000004</v>
      </c>
      <c r="G64" s="8">
        <f>G54+G49+G17+G38+G22+G12</f>
        <v>2790.8</v>
      </c>
      <c r="H64" s="8">
        <f>H54+H49+H17+H38+H22+H12</f>
        <v>2750</v>
      </c>
      <c r="I64" s="8">
        <f>I54+I49+I17+I38+I22+I12</f>
        <v>350</v>
      </c>
      <c r="J64" s="8">
        <f>J54+J49+J17+J38+J22+J12</f>
        <v>0</v>
      </c>
      <c r="K64" s="51"/>
      <c r="O64" s="19"/>
      <c r="P64" s="20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2"/>
    </row>
    <row r="65" spans="1:28" s="14" customFormat="1" ht="30" x14ac:dyDescent="0.25">
      <c r="A65" s="79"/>
      <c r="B65" s="79"/>
      <c r="C65" s="12" t="s">
        <v>7</v>
      </c>
      <c r="D65" s="8">
        <f>SUM(E65:J65)</f>
        <v>0</v>
      </c>
      <c r="E65" s="8">
        <f t="shared" ref="E65:J65" si="29">E92+E55+E50</f>
        <v>0</v>
      </c>
      <c r="F65" s="8">
        <f t="shared" si="29"/>
        <v>0</v>
      </c>
      <c r="G65" s="8">
        <f t="shared" si="29"/>
        <v>0</v>
      </c>
      <c r="H65" s="8">
        <f t="shared" si="29"/>
        <v>0</v>
      </c>
      <c r="I65" s="8">
        <f t="shared" si="29"/>
        <v>0</v>
      </c>
      <c r="J65" s="8">
        <f t="shared" si="29"/>
        <v>0</v>
      </c>
      <c r="K65" s="51"/>
      <c r="O65" s="19"/>
      <c r="P65" s="20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2"/>
    </row>
    <row r="66" spans="1:28" s="14" customFormat="1" ht="18.75" customHeight="1" x14ac:dyDescent="0.25">
      <c r="A66" s="58" t="s">
        <v>25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O66" s="19"/>
      <c r="P66" s="20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2"/>
    </row>
    <row r="67" spans="1:28" s="14" customFormat="1" ht="33" customHeight="1" x14ac:dyDescent="0.25">
      <c r="A67" s="58" t="s">
        <v>40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O67" s="19"/>
      <c r="P67" s="20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2"/>
    </row>
    <row r="68" spans="1:28" s="29" customFormat="1" ht="28.5" x14ac:dyDescent="0.25">
      <c r="A68" s="52" t="s">
        <v>59</v>
      </c>
      <c r="B68" s="52" t="s">
        <v>49</v>
      </c>
      <c r="C68" s="30" t="s">
        <v>27</v>
      </c>
      <c r="D68" s="7">
        <f>D69+D70+D71+D72</f>
        <v>198</v>
      </c>
      <c r="E68" s="7">
        <f t="shared" ref="E68:J68" si="30">E69+E70+E71+E72</f>
        <v>99</v>
      </c>
      <c r="F68" s="7">
        <f t="shared" si="30"/>
        <v>99</v>
      </c>
      <c r="G68" s="7">
        <f t="shared" si="30"/>
        <v>0</v>
      </c>
      <c r="H68" s="7">
        <f t="shared" si="30"/>
        <v>0</v>
      </c>
      <c r="I68" s="7">
        <f t="shared" si="30"/>
        <v>0</v>
      </c>
      <c r="J68" s="7">
        <f t="shared" si="30"/>
        <v>0</v>
      </c>
      <c r="K68" s="52" t="str">
        <f>K184</f>
        <v xml:space="preserve">Капитальный ремонт канализационных очистных сооружений в с. Вилегодск </v>
      </c>
      <c r="O68" s="19"/>
      <c r="P68" s="20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2"/>
    </row>
    <row r="69" spans="1:28" s="29" customFormat="1" ht="30" x14ac:dyDescent="0.25">
      <c r="A69" s="53"/>
      <c r="B69" s="53"/>
      <c r="C69" s="12" t="s">
        <v>5</v>
      </c>
      <c r="D69" s="7">
        <f>E69+F69+G69+H69+I69+J69</f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53"/>
      <c r="O69" s="19"/>
      <c r="P69" s="20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2"/>
    </row>
    <row r="70" spans="1:28" s="29" customFormat="1" ht="30" x14ac:dyDescent="0.25">
      <c r="A70" s="53"/>
      <c r="B70" s="53"/>
      <c r="C70" s="12" t="s">
        <v>6</v>
      </c>
      <c r="D70" s="7">
        <f t="shared" ref="D70" si="31">E70+F70+G70+H70+I70+J70</f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53"/>
      <c r="O70" s="19"/>
      <c r="P70" s="20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2"/>
    </row>
    <row r="71" spans="1:28" s="29" customFormat="1" x14ac:dyDescent="0.25">
      <c r="A71" s="53"/>
      <c r="B71" s="53"/>
      <c r="C71" s="12" t="s">
        <v>8</v>
      </c>
      <c r="D71" s="7">
        <f>E71+F71+G71+H71+I71+J71</f>
        <v>198</v>
      </c>
      <c r="E71" s="25">
        <v>99</v>
      </c>
      <c r="F71" s="25">
        <v>99</v>
      </c>
      <c r="G71" s="25">
        <v>0</v>
      </c>
      <c r="H71" s="25">
        <v>0</v>
      </c>
      <c r="I71" s="25">
        <v>0</v>
      </c>
      <c r="J71" s="25">
        <v>0</v>
      </c>
      <c r="K71" s="53"/>
      <c r="O71" s="19"/>
      <c r="P71" s="20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2"/>
    </row>
    <row r="72" spans="1:28" s="29" customFormat="1" ht="30" x14ac:dyDescent="0.25">
      <c r="A72" s="54"/>
      <c r="B72" s="54"/>
      <c r="C72" s="12" t="s">
        <v>7</v>
      </c>
      <c r="D72" s="7">
        <f>E72+F72+G72+H72+I72+J72</f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54"/>
      <c r="O72" s="19"/>
      <c r="P72" s="20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2"/>
    </row>
    <row r="73" spans="1:28" s="34" customFormat="1" ht="28.5" x14ac:dyDescent="0.25">
      <c r="A73" s="51" t="s">
        <v>69</v>
      </c>
      <c r="B73" s="52" t="s">
        <v>57</v>
      </c>
      <c r="C73" s="33" t="str">
        <f>C164</f>
        <v>Итого, в том числе</v>
      </c>
      <c r="D73" s="7">
        <f>D74+D75+D76+D77</f>
        <v>552.44000000000005</v>
      </c>
      <c r="E73" s="7">
        <f t="shared" ref="E73:J73" si="32">E74+E75+E76+E77</f>
        <v>0</v>
      </c>
      <c r="F73" s="7">
        <f t="shared" si="32"/>
        <v>552.44000000000005</v>
      </c>
      <c r="G73" s="7">
        <f t="shared" si="32"/>
        <v>0</v>
      </c>
      <c r="H73" s="7">
        <f t="shared" si="32"/>
        <v>0</v>
      </c>
      <c r="I73" s="7">
        <f t="shared" si="32"/>
        <v>0</v>
      </c>
      <c r="J73" s="7">
        <f t="shared" si="32"/>
        <v>0</v>
      </c>
      <c r="K73" s="51" t="s">
        <v>51</v>
      </c>
      <c r="O73" s="19"/>
      <c r="P73" s="20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2"/>
    </row>
    <row r="74" spans="1:28" s="34" customFormat="1" ht="30" x14ac:dyDescent="0.25">
      <c r="A74" s="51"/>
      <c r="B74" s="53"/>
      <c r="C74" s="12" t="str">
        <f>C165</f>
        <v>федеральный бюджет</v>
      </c>
      <c r="D74" s="7">
        <f>E74+F74+G74+H74+I74+J74</f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51"/>
      <c r="O74" s="19"/>
      <c r="P74" s="20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2"/>
    </row>
    <row r="75" spans="1:28" s="34" customFormat="1" ht="30" x14ac:dyDescent="0.25">
      <c r="A75" s="51"/>
      <c r="B75" s="53"/>
      <c r="C75" s="12" t="str">
        <f>C166</f>
        <v>областной бюджет</v>
      </c>
      <c r="D75" s="7">
        <f t="shared" ref="D75:D77" si="33">E75+F75+G75+H75+I75+J75</f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51"/>
      <c r="O75" s="19"/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2"/>
    </row>
    <row r="76" spans="1:28" s="34" customFormat="1" x14ac:dyDescent="0.25">
      <c r="A76" s="51"/>
      <c r="B76" s="53"/>
      <c r="C76" s="12" t="str">
        <f>C167</f>
        <v>местный бюджет</v>
      </c>
      <c r="D76" s="7">
        <f>E76+F76+G76+H76+I76+J76</f>
        <v>552.44000000000005</v>
      </c>
      <c r="E76" s="25">
        <v>0</v>
      </c>
      <c r="F76" s="25">
        <f>192.24+165.5+194.7</f>
        <v>552.44000000000005</v>
      </c>
      <c r="G76" s="25">
        <v>0</v>
      </c>
      <c r="H76" s="25">
        <v>0</v>
      </c>
      <c r="I76" s="25">
        <v>0</v>
      </c>
      <c r="J76" s="25">
        <v>0</v>
      </c>
      <c r="K76" s="51"/>
      <c r="O76" s="19"/>
      <c r="P76" s="20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2"/>
    </row>
    <row r="77" spans="1:28" s="34" customFormat="1" ht="30" x14ac:dyDescent="0.25">
      <c r="A77" s="51"/>
      <c r="B77" s="54"/>
      <c r="C77" s="12" t="str">
        <f>C168</f>
        <v>внебюджетные средства</v>
      </c>
      <c r="D77" s="7">
        <f t="shared" si="33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51"/>
      <c r="O77" s="19"/>
      <c r="P77" s="20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2"/>
    </row>
    <row r="78" spans="1:28" s="14" customFormat="1" ht="30" customHeight="1" x14ac:dyDescent="0.25">
      <c r="A78" s="51" t="s">
        <v>60</v>
      </c>
      <c r="B78" s="51" t="s">
        <v>48</v>
      </c>
      <c r="C78" s="13" t="s">
        <v>27</v>
      </c>
      <c r="D78" s="7">
        <f>SUM(E78:J78)</f>
        <v>9398.16</v>
      </c>
      <c r="E78" s="7">
        <f t="shared" ref="E78:G78" si="34">SUM(E79:E82)</f>
        <v>6701.56</v>
      </c>
      <c r="F78" s="7">
        <f t="shared" si="34"/>
        <v>790.2</v>
      </c>
      <c r="G78" s="7">
        <f t="shared" si="34"/>
        <v>906.4</v>
      </c>
      <c r="H78" s="7">
        <f t="shared" ref="H78:J78" si="35">SUM(H79:H82)</f>
        <v>1000</v>
      </c>
      <c r="I78" s="7">
        <f t="shared" si="35"/>
        <v>0</v>
      </c>
      <c r="J78" s="7">
        <f t="shared" si="35"/>
        <v>0</v>
      </c>
      <c r="K78" s="51" t="s">
        <v>12</v>
      </c>
      <c r="O78" s="19"/>
      <c r="P78" s="20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2"/>
    </row>
    <row r="79" spans="1:28" s="14" customFormat="1" ht="30" x14ac:dyDescent="0.25">
      <c r="A79" s="51"/>
      <c r="B79" s="51"/>
      <c r="C79" s="12" t="s">
        <v>5</v>
      </c>
      <c r="D79" s="7">
        <f>SUM(E79:J79)</f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51"/>
      <c r="O79" s="19"/>
      <c r="P79" s="20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2"/>
    </row>
    <row r="80" spans="1:28" s="14" customFormat="1" ht="30" x14ac:dyDescent="0.25">
      <c r="A80" s="51"/>
      <c r="B80" s="51"/>
      <c r="C80" s="12" t="s">
        <v>6</v>
      </c>
      <c r="D80" s="7">
        <f>SUM(E80:J80)</f>
        <v>6168.76</v>
      </c>
      <c r="E80" s="7">
        <f>6168.76</f>
        <v>6168.76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51"/>
      <c r="O80" s="19"/>
      <c r="P80" s="20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2"/>
    </row>
    <row r="81" spans="1:28" s="14" customFormat="1" x14ac:dyDescent="0.25">
      <c r="A81" s="51"/>
      <c r="B81" s="51"/>
      <c r="C81" s="12" t="s">
        <v>8</v>
      </c>
      <c r="D81" s="7">
        <f>SUM(E81:J81)</f>
        <v>3229.4</v>
      </c>
      <c r="E81" s="41">
        <f>631.9-99.1</f>
        <v>532.79999999999995</v>
      </c>
      <c r="F81" s="41">
        <v>790.2</v>
      </c>
      <c r="G81" s="41">
        <v>906.4</v>
      </c>
      <c r="H81" s="41">
        <v>1000</v>
      </c>
      <c r="I81" s="41">
        <v>0</v>
      </c>
      <c r="J81" s="41">
        <v>0</v>
      </c>
      <c r="K81" s="51"/>
      <c r="O81" s="19"/>
      <c r="P81" s="20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2"/>
    </row>
    <row r="82" spans="1:28" s="14" customFormat="1" ht="30" x14ac:dyDescent="0.25">
      <c r="A82" s="51"/>
      <c r="B82" s="51"/>
      <c r="C82" s="12" t="s">
        <v>7</v>
      </c>
      <c r="D82" s="7">
        <f t="shared" ref="D82" si="36">SUM(E82:J82)</f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51"/>
      <c r="O82" s="19"/>
      <c r="P82" s="20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2"/>
    </row>
    <row r="83" spans="1:28" s="35" customFormat="1" ht="30" customHeight="1" x14ac:dyDescent="0.25">
      <c r="A83" s="51" t="s">
        <v>68</v>
      </c>
      <c r="B83" s="51" t="s">
        <v>56</v>
      </c>
      <c r="C83" s="36" t="s">
        <v>27</v>
      </c>
      <c r="D83" s="7">
        <f>SUM(E83:J83)</f>
        <v>0</v>
      </c>
      <c r="E83" s="7">
        <f t="shared" ref="E83:J83" si="37">SUM(E84:E87)</f>
        <v>0</v>
      </c>
      <c r="F83" s="7">
        <f t="shared" si="37"/>
        <v>0</v>
      </c>
      <c r="G83" s="7">
        <f t="shared" si="37"/>
        <v>0</v>
      </c>
      <c r="H83" s="7">
        <f t="shared" si="37"/>
        <v>0</v>
      </c>
      <c r="I83" s="7">
        <f t="shared" si="37"/>
        <v>0</v>
      </c>
      <c r="J83" s="7">
        <f t="shared" si="37"/>
        <v>0</v>
      </c>
      <c r="K83" s="51" t="s">
        <v>12</v>
      </c>
      <c r="O83" s="19"/>
      <c r="P83" s="20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2"/>
    </row>
    <row r="84" spans="1:28" s="35" customFormat="1" ht="30" x14ac:dyDescent="0.25">
      <c r="A84" s="51"/>
      <c r="B84" s="51"/>
      <c r="C84" s="12" t="s">
        <v>5</v>
      </c>
      <c r="D84" s="7">
        <f>SUM(E84:J84)</f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51"/>
      <c r="O84" s="19"/>
      <c r="P84" s="20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2"/>
    </row>
    <row r="85" spans="1:28" s="35" customFormat="1" ht="30" x14ac:dyDescent="0.25">
      <c r="A85" s="51"/>
      <c r="B85" s="51"/>
      <c r="C85" s="12" t="s">
        <v>6</v>
      </c>
      <c r="D85" s="7">
        <f t="shared" ref="D85:D87" si="38">SUM(E85:J85)</f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51"/>
      <c r="O85" s="19"/>
      <c r="P85" s="20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2"/>
    </row>
    <row r="86" spans="1:28" s="35" customFormat="1" x14ac:dyDescent="0.25">
      <c r="A86" s="51"/>
      <c r="B86" s="51"/>
      <c r="C86" s="12" t="s">
        <v>8</v>
      </c>
      <c r="D86" s="7">
        <f t="shared" si="38"/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51"/>
      <c r="O86" s="19"/>
      <c r="P86" s="20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2"/>
    </row>
    <row r="87" spans="1:28" s="35" customFormat="1" ht="30" x14ac:dyDescent="0.25">
      <c r="A87" s="51"/>
      <c r="B87" s="51"/>
      <c r="C87" s="12" t="s">
        <v>7</v>
      </c>
      <c r="D87" s="7">
        <f t="shared" si="38"/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51"/>
      <c r="O87" s="19"/>
      <c r="P87" s="20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2"/>
    </row>
    <row r="88" spans="1:28" s="14" customFormat="1" ht="30" customHeight="1" x14ac:dyDescent="0.25">
      <c r="A88" s="80" t="s">
        <v>61</v>
      </c>
      <c r="B88" s="51" t="s">
        <v>29</v>
      </c>
      <c r="C88" s="13" t="s">
        <v>27</v>
      </c>
      <c r="D88" s="7">
        <f t="shared" ref="D88:D94" si="39">SUM(E88:J88)</f>
        <v>1678</v>
      </c>
      <c r="E88" s="7">
        <f t="shared" ref="E88:J88" si="40">SUM(E89:E92)</f>
        <v>1678</v>
      </c>
      <c r="F88" s="7">
        <f t="shared" si="40"/>
        <v>0</v>
      </c>
      <c r="G88" s="7">
        <f t="shared" si="40"/>
        <v>0</v>
      </c>
      <c r="H88" s="7">
        <f t="shared" si="40"/>
        <v>0</v>
      </c>
      <c r="I88" s="7">
        <f t="shared" si="40"/>
        <v>0</v>
      </c>
      <c r="J88" s="7">
        <f t="shared" si="40"/>
        <v>0</v>
      </c>
      <c r="K88" s="51" t="s">
        <v>28</v>
      </c>
      <c r="O88" s="19"/>
      <c r="P88" s="20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2"/>
    </row>
    <row r="89" spans="1:28" s="14" customFormat="1" ht="30" x14ac:dyDescent="0.25">
      <c r="A89" s="80"/>
      <c r="B89" s="51"/>
      <c r="C89" s="12" t="s">
        <v>5</v>
      </c>
      <c r="D89" s="7">
        <f t="shared" si="39"/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51"/>
      <c r="O89" s="19"/>
      <c r="P89" s="20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2"/>
    </row>
    <row r="90" spans="1:28" s="14" customFormat="1" ht="30" x14ac:dyDescent="0.25">
      <c r="A90" s="80"/>
      <c r="B90" s="51"/>
      <c r="C90" s="12" t="s">
        <v>6</v>
      </c>
      <c r="D90" s="7">
        <f t="shared" si="39"/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51"/>
      <c r="O90" s="19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2"/>
    </row>
    <row r="91" spans="1:28" s="14" customFormat="1" x14ac:dyDescent="0.25">
      <c r="A91" s="80"/>
      <c r="B91" s="51"/>
      <c r="C91" s="12" t="s">
        <v>8</v>
      </c>
      <c r="D91" s="7">
        <f t="shared" si="39"/>
        <v>1678</v>
      </c>
      <c r="E91" s="25">
        <v>1678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51"/>
      <c r="O91" s="19"/>
      <c r="P91" s="20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2"/>
    </row>
    <row r="92" spans="1:28" s="14" customFormat="1" ht="30" x14ac:dyDescent="0.25">
      <c r="A92" s="80"/>
      <c r="B92" s="51"/>
      <c r="C92" s="12" t="s">
        <v>7</v>
      </c>
      <c r="D92" s="7">
        <f t="shared" si="39"/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51"/>
      <c r="O92" s="19"/>
      <c r="P92" s="20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2"/>
    </row>
    <row r="93" spans="1:28" s="14" customFormat="1" ht="30" customHeight="1" x14ac:dyDescent="0.25">
      <c r="A93" s="51" t="s">
        <v>62</v>
      </c>
      <c r="B93" s="51" t="s">
        <v>29</v>
      </c>
      <c r="C93" s="13" t="s">
        <v>27</v>
      </c>
      <c r="D93" s="7">
        <f t="shared" si="39"/>
        <v>0</v>
      </c>
      <c r="E93" s="7">
        <f t="shared" ref="E93:G93" si="41">SUM(E94:E97)</f>
        <v>0</v>
      </c>
      <c r="F93" s="7">
        <f t="shared" si="41"/>
        <v>0</v>
      </c>
      <c r="G93" s="7">
        <f t="shared" si="41"/>
        <v>0</v>
      </c>
      <c r="H93" s="7">
        <f t="shared" ref="H93:J93" si="42">SUM(H94:H97)</f>
        <v>0</v>
      </c>
      <c r="I93" s="7">
        <f t="shared" si="42"/>
        <v>0</v>
      </c>
      <c r="J93" s="7">
        <f t="shared" si="42"/>
        <v>0</v>
      </c>
      <c r="K93" s="51" t="s">
        <v>50</v>
      </c>
      <c r="O93" s="19"/>
      <c r="P93" s="20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2"/>
    </row>
    <row r="94" spans="1:28" s="14" customFormat="1" ht="30" x14ac:dyDescent="0.25">
      <c r="A94" s="51"/>
      <c r="B94" s="51"/>
      <c r="C94" s="12" t="s">
        <v>5</v>
      </c>
      <c r="D94" s="7">
        <f t="shared" si="39"/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51"/>
      <c r="O94" s="19"/>
      <c r="P94" s="20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2"/>
    </row>
    <row r="95" spans="1:28" s="14" customFormat="1" ht="30" x14ac:dyDescent="0.25">
      <c r="A95" s="51"/>
      <c r="B95" s="51"/>
      <c r="C95" s="12" t="s">
        <v>6</v>
      </c>
      <c r="D95" s="7">
        <f t="shared" ref="D95:D97" si="43">SUM(E95:J95)</f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51"/>
      <c r="O95" s="19"/>
      <c r="P95" s="20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2"/>
    </row>
    <row r="96" spans="1:28" s="14" customFormat="1" x14ac:dyDescent="0.25">
      <c r="A96" s="51"/>
      <c r="B96" s="51"/>
      <c r="C96" s="12" t="s">
        <v>8</v>
      </c>
      <c r="D96" s="7">
        <f t="shared" si="43"/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51"/>
      <c r="O96" s="19"/>
      <c r="P96" s="20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2"/>
    </row>
    <row r="97" spans="1:28" s="14" customFormat="1" ht="30" x14ac:dyDescent="0.25">
      <c r="A97" s="51"/>
      <c r="B97" s="51"/>
      <c r="C97" s="12" t="s">
        <v>7</v>
      </c>
      <c r="D97" s="7">
        <f t="shared" si="43"/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51"/>
      <c r="O97" s="19"/>
      <c r="P97" s="20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2"/>
    </row>
    <row r="98" spans="1:28" s="14" customFormat="1" ht="28.5" x14ac:dyDescent="0.25">
      <c r="A98" s="80" t="s">
        <v>63</v>
      </c>
      <c r="B98" s="51" t="s">
        <v>29</v>
      </c>
      <c r="C98" s="13" t="s">
        <v>27</v>
      </c>
      <c r="D98" s="7">
        <f t="shared" ref="D98:D102" si="44">SUM(E98:J98)</f>
        <v>77164.099999999991</v>
      </c>
      <c r="E98" s="7">
        <f>SUM(E99:E102)</f>
        <v>77164.099999999991</v>
      </c>
      <c r="F98" s="7">
        <f t="shared" ref="F98:G98" si="45">SUM(F99:F102)</f>
        <v>0</v>
      </c>
      <c r="G98" s="7">
        <f t="shared" si="45"/>
        <v>0</v>
      </c>
      <c r="H98" s="7">
        <f t="shared" ref="H98:J98" si="46">SUM(H99:H102)</f>
        <v>0</v>
      </c>
      <c r="I98" s="7">
        <f t="shared" si="46"/>
        <v>0</v>
      </c>
      <c r="J98" s="7">
        <f t="shared" si="46"/>
        <v>0</v>
      </c>
      <c r="K98" s="51" t="s">
        <v>12</v>
      </c>
      <c r="O98" s="19"/>
      <c r="P98" s="20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2"/>
    </row>
    <row r="99" spans="1:28" s="14" customFormat="1" ht="30" x14ac:dyDescent="0.25">
      <c r="A99" s="80"/>
      <c r="B99" s="51"/>
      <c r="C99" s="12" t="s">
        <v>5</v>
      </c>
      <c r="D99" s="7">
        <f t="shared" si="44"/>
        <v>75545.2</v>
      </c>
      <c r="E99" s="25">
        <v>75545.2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51"/>
      <c r="O99" s="19"/>
      <c r="P99" s="20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2"/>
    </row>
    <row r="100" spans="1:28" s="14" customFormat="1" ht="30" x14ac:dyDescent="0.25">
      <c r="A100" s="80"/>
      <c r="B100" s="51"/>
      <c r="C100" s="12" t="s">
        <v>6</v>
      </c>
      <c r="D100" s="7">
        <f t="shared" si="44"/>
        <v>1541.7</v>
      </c>
      <c r="E100" s="25">
        <v>1541.7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51"/>
      <c r="O100" s="19"/>
      <c r="P100" s="20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2"/>
    </row>
    <row r="101" spans="1:28" s="14" customFormat="1" x14ac:dyDescent="0.25">
      <c r="A101" s="80"/>
      <c r="B101" s="51"/>
      <c r="C101" s="12" t="s">
        <v>8</v>
      </c>
      <c r="D101" s="7">
        <f t="shared" si="44"/>
        <v>77.2</v>
      </c>
      <c r="E101" s="25">
        <f>77.2</f>
        <v>77.2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51"/>
      <c r="O101" s="19"/>
      <c r="P101" s="20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2"/>
    </row>
    <row r="102" spans="1:28" s="14" customFormat="1" ht="30" x14ac:dyDescent="0.25">
      <c r="A102" s="80"/>
      <c r="B102" s="51"/>
      <c r="C102" s="12" t="s">
        <v>7</v>
      </c>
      <c r="D102" s="7">
        <f t="shared" si="44"/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51"/>
      <c r="O102" s="19"/>
      <c r="P102" s="20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2"/>
    </row>
    <row r="103" spans="1:28" s="14" customFormat="1" ht="30" customHeight="1" x14ac:dyDescent="0.25">
      <c r="A103" s="80" t="s">
        <v>64</v>
      </c>
      <c r="B103" s="51" t="s">
        <v>29</v>
      </c>
      <c r="C103" s="13" t="s">
        <v>27</v>
      </c>
      <c r="D103" s="7">
        <f>SUM(E103:J103)</f>
        <v>150</v>
      </c>
      <c r="E103" s="7">
        <f t="shared" ref="E103:J103" si="47">SUM(E104:E107)</f>
        <v>150</v>
      </c>
      <c r="F103" s="7">
        <f t="shared" si="47"/>
        <v>0</v>
      </c>
      <c r="G103" s="7">
        <f t="shared" si="47"/>
        <v>0</v>
      </c>
      <c r="H103" s="7">
        <f t="shared" si="47"/>
        <v>0</v>
      </c>
      <c r="I103" s="7">
        <f t="shared" si="47"/>
        <v>0</v>
      </c>
      <c r="J103" s="7">
        <f t="shared" si="47"/>
        <v>0</v>
      </c>
      <c r="K103" s="51" t="s">
        <v>41</v>
      </c>
      <c r="O103" s="19"/>
      <c r="P103" s="20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2"/>
    </row>
    <row r="104" spans="1:28" s="14" customFormat="1" ht="30" x14ac:dyDescent="0.25">
      <c r="A104" s="80"/>
      <c r="B104" s="51"/>
      <c r="C104" s="12" t="s">
        <v>5</v>
      </c>
      <c r="D104" s="7">
        <f>SUM(E104:J104)</f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51"/>
      <c r="O104" s="19"/>
      <c r="P104" s="20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2"/>
    </row>
    <row r="105" spans="1:28" s="14" customFormat="1" ht="30" x14ac:dyDescent="0.25">
      <c r="A105" s="80"/>
      <c r="B105" s="51"/>
      <c r="C105" s="12" t="s">
        <v>6</v>
      </c>
      <c r="D105" s="7">
        <f>SUM(E105:J105)</f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51"/>
      <c r="O105" s="19"/>
      <c r="P105" s="20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2"/>
    </row>
    <row r="106" spans="1:28" s="14" customFormat="1" x14ac:dyDescent="0.25">
      <c r="A106" s="80"/>
      <c r="B106" s="51"/>
      <c r="C106" s="12" t="s">
        <v>8</v>
      </c>
      <c r="D106" s="7">
        <f>SUM(E106:J106)</f>
        <v>150</v>
      </c>
      <c r="E106" s="25">
        <v>150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51"/>
      <c r="O106" s="19"/>
      <c r="P106" s="20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2"/>
    </row>
    <row r="107" spans="1:28" s="14" customFormat="1" ht="30" x14ac:dyDescent="0.25">
      <c r="A107" s="80"/>
      <c r="B107" s="51"/>
      <c r="C107" s="12" t="s">
        <v>7</v>
      </c>
      <c r="D107" s="7">
        <f>SUM(E107:J107)</f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51"/>
      <c r="O107" s="19"/>
      <c r="P107" s="20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2"/>
    </row>
    <row r="108" spans="1:28" s="27" customFormat="1" ht="28.5" x14ac:dyDescent="0.25">
      <c r="A108" s="55" t="s">
        <v>71</v>
      </c>
      <c r="B108" s="51" t="s">
        <v>29</v>
      </c>
      <c r="C108" s="28" t="s">
        <v>27</v>
      </c>
      <c r="D108" s="7">
        <f>D109+D110+D111+D112</f>
        <v>10000</v>
      </c>
      <c r="E108" s="7">
        <f>E109+E110+E111+E112</f>
        <v>0</v>
      </c>
      <c r="F108" s="7">
        <f t="shared" ref="F108:J108" si="48">F109+F110+F111+F112</f>
        <v>10000</v>
      </c>
      <c r="G108" s="7">
        <f t="shared" si="48"/>
        <v>0</v>
      </c>
      <c r="H108" s="7">
        <f t="shared" si="48"/>
        <v>0</v>
      </c>
      <c r="I108" s="7">
        <f t="shared" si="48"/>
        <v>0</v>
      </c>
      <c r="J108" s="7">
        <f t="shared" si="48"/>
        <v>0</v>
      </c>
      <c r="K108" s="52"/>
      <c r="O108" s="19"/>
      <c r="P108" s="20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2"/>
    </row>
    <row r="109" spans="1:28" s="27" customFormat="1" ht="30" x14ac:dyDescent="0.25">
      <c r="A109" s="53"/>
      <c r="B109" s="51"/>
      <c r="C109" s="12" t="s">
        <v>5</v>
      </c>
      <c r="D109" s="7">
        <f t="shared" ref="D109:D111" si="49">E109+F109+G109+H109+I109+J109</f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v>0</v>
      </c>
      <c r="K109" s="53"/>
      <c r="O109" s="19"/>
      <c r="P109" s="20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2"/>
    </row>
    <row r="110" spans="1:28" s="27" customFormat="1" ht="30" x14ac:dyDescent="0.25">
      <c r="A110" s="53"/>
      <c r="B110" s="51"/>
      <c r="C110" s="12" t="s">
        <v>6</v>
      </c>
      <c r="D110" s="7">
        <f t="shared" si="49"/>
        <v>10000</v>
      </c>
      <c r="E110" s="7">
        <v>0</v>
      </c>
      <c r="F110" s="7">
        <v>10000</v>
      </c>
      <c r="G110" s="7">
        <v>0</v>
      </c>
      <c r="H110" s="7">
        <v>0</v>
      </c>
      <c r="I110" s="7">
        <v>0</v>
      </c>
      <c r="J110" s="7">
        <v>0</v>
      </c>
      <c r="K110" s="53"/>
      <c r="O110" s="19"/>
      <c r="P110" s="20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2"/>
    </row>
    <row r="111" spans="1:28" s="27" customFormat="1" x14ac:dyDescent="0.25">
      <c r="A111" s="53"/>
      <c r="B111" s="51"/>
      <c r="C111" s="12" t="s">
        <v>8</v>
      </c>
      <c r="D111" s="7">
        <f t="shared" si="49"/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53"/>
      <c r="O111" s="19"/>
      <c r="P111" s="20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2"/>
    </row>
    <row r="112" spans="1:28" s="27" customFormat="1" ht="30" x14ac:dyDescent="0.25">
      <c r="A112" s="54"/>
      <c r="B112" s="51"/>
      <c r="C112" s="12" t="s">
        <v>7</v>
      </c>
      <c r="D112" s="7">
        <f>E112+F112+G112+H112+I112+J112</f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54"/>
      <c r="O112" s="19"/>
      <c r="P112" s="20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2"/>
    </row>
    <row r="113" spans="1:28" s="43" customFormat="1" ht="28.5" x14ac:dyDescent="0.25">
      <c r="A113" s="55" t="s">
        <v>72</v>
      </c>
      <c r="B113" s="51" t="s">
        <v>29</v>
      </c>
      <c r="C113" s="44" t="s">
        <v>27</v>
      </c>
      <c r="D113" s="7">
        <f>D114+D115+D116+D117</f>
        <v>250</v>
      </c>
      <c r="E113" s="7">
        <f>E114+E115+E116+E117</f>
        <v>250</v>
      </c>
      <c r="F113" s="7">
        <f t="shared" ref="F113:J113" si="50">F114+F115+F116+F117</f>
        <v>0</v>
      </c>
      <c r="G113" s="7">
        <f t="shared" si="50"/>
        <v>0</v>
      </c>
      <c r="H113" s="7">
        <f t="shared" si="50"/>
        <v>0</v>
      </c>
      <c r="I113" s="7">
        <f t="shared" si="50"/>
        <v>0</v>
      </c>
      <c r="J113" s="7">
        <f t="shared" si="50"/>
        <v>0</v>
      </c>
      <c r="K113" s="52"/>
      <c r="O113" s="19"/>
      <c r="P113" s="20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2"/>
    </row>
    <row r="114" spans="1:28" s="43" customFormat="1" ht="30" x14ac:dyDescent="0.25">
      <c r="A114" s="53"/>
      <c r="B114" s="51"/>
      <c r="C114" s="12" t="s">
        <v>5</v>
      </c>
      <c r="D114" s="7">
        <f t="shared" ref="D114:D116" si="51">E114+F114+G114+H114+I114+J114</f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53"/>
      <c r="O114" s="19"/>
      <c r="P114" s="20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2"/>
    </row>
    <row r="115" spans="1:28" s="43" customFormat="1" ht="30" x14ac:dyDescent="0.25">
      <c r="A115" s="53"/>
      <c r="B115" s="51"/>
      <c r="C115" s="12" t="s">
        <v>6</v>
      </c>
      <c r="D115" s="7">
        <f t="shared" si="51"/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53"/>
      <c r="O115" s="19"/>
      <c r="P115" s="20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2"/>
    </row>
    <row r="116" spans="1:28" s="43" customFormat="1" x14ac:dyDescent="0.25">
      <c r="A116" s="53"/>
      <c r="B116" s="51"/>
      <c r="C116" s="12" t="s">
        <v>8</v>
      </c>
      <c r="D116" s="7">
        <f t="shared" si="51"/>
        <v>250</v>
      </c>
      <c r="E116" s="25">
        <v>250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53"/>
      <c r="O116" s="19"/>
      <c r="P116" s="20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2"/>
    </row>
    <row r="117" spans="1:28" s="43" customFormat="1" ht="30" x14ac:dyDescent="0.25">
      <c r="A117" s="54"/>
      <c r="B117" s="51"/>
      <c r="C117" s="12" t="s">
        <v>7</v>
      </c>
      <c r="D117" s="7">
        <f>E117+F117+G117+H117+I117+J117</f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54"/>
      <c r="O117" s="19"/>
      <c r="P117" s="20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2"/>
    </row>
    <row r="118" spans="1:28" s="43" customFormat="1" ht="28.5" x14ac:dyDescent="0.25">
      <c r="A118" s="55" t="s">
        <v>80</v>
      </c>
      <c r="B118" s="51" t="s">
        <v>29</v>
      </c>
      <c r="C118" s="44" t="s">
        <v>27</v>
      </c>
      <c r="D118" s="7">
        <f>D119+D120+D121+D122</f>
        <v>1544.9</v>
      </c>
      <c r="E118" s="7">
        <f>E119+E120+E121+E122</f>
        <v>0</v>
      </c>
      <c r="F118" s="7">
        <f t="shared" ref="F118:J118" si="52">F119+F120+F121+F122</f>
        <v>0</v>
      </c>
      <c r="G118" s="7">
        <f t="shared" si="52"/>
        <v>1544.9</v>
      </c>
      <c r="H118" s="7">
        <f t="shared" si="52"/>
        <v>0</v>
      </c>
      <c r="I118" s="7">
        <f t="shared" si="52"/>
        <v>0</v>
      </c>
      <c r="J118" s="7">
        <f t="shared" si="52"/>
        <v>0</v>
      </c>
      <c r="K118" s="52"/>
      <c r="O118" s="19"/>
      <c r="P118" s="20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2"/>
    </row>
    <row r="119" spans="1:28" s="43" customFormat="1" ht="30" x14ac:dyDescent="0.25">
      <c r="A119" s="53"/>
      <c r="B119" s="51"/>
      <c r="C119" s="12" t="s">
        <v>5</v>
      </c>
      <c r="D119" s="7">
        <f t="shared" ref="D119:D121" si="53">E119+F119+G119+H119+I119+J119</f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53"/>
      <c r="O119" s="19"/>
      <c r="P119" s="20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2"/>
    </row>
    <row r="120" spans="1:28" s="43" customFormat="1" ht="30" x14ac:dyDescent="0.25">
      <c r="A120" s="53"/>
      <c r="B120" s="51"/>
      <c r="C120" s="12" t="s">
        <v>6</v>
      </c>
      <c r="D120" s="7">
        <f t="shared" si="53"/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53"/>
      <c r="O120" s="19"/>
      <c r="P120" s="20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2"/>
    </row>
    <row r="121" spans="1:28" s="43" customFormat="1" x14ac:dyDescent="0.25">
      <c r="A121" s="53"/>
      <c r="B121" s="51"/>
      <c r="C121" s="12" t="s">
        <v>8</v>
      </c>
      <c r="D121" s="7">
        <f t="shared" si="53"/>
        <v>1544.9</v>
      </c>
      <c r="E121" s="25">
        <v>0</v>
      </c>
      <c r="F121" s="25">
        <v>0</v>
      </c>
      <c r="G121" s="25">
        <v>1544.9</v>
      </c>
      <c r="H121" s="25">
        <v>0</v>
      </c>
      <c r="I121" s="25">
        <v>0</v>
      </c>
      <c r="J121" s="25">
        <v>0</v>
      </c>
      <c r="K121" s="53"/>
      <c r="O121" s="19"/>
      <c r="P121" s="20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2"/>
    </row>
    <row r="122" spans="1:28" s="43" customFormat="1" ht="30" x14ac:dyDescent="0.25">
      <c r="A122" s="54"/>
      <c r="B122" s="51"/>
      <c r="C122" s="12" t="s">
        <v>7</v>
      </c>
      <c r="D122" s="7">
        <f>E122+F122+G122+H122+I122+J122</f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54"/>
      <c r="O122" s="19"/>
      <c r="P122" s="20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2"/>
    </row>
    <row r="123" spans="1:28" s="49" customFormat="1" ht="28.5" x14ac:dyDescent="0.25">
      <c r="A123" s="55" t="s">
        <v>82</v>
      </c>
      <c r="B123" s="51" t="s">
        <v>29</v>
      </c>
      <c r="C123" s="48" t="s">
        <v>27</v>
      </c>
      <c r="D123" s="7">
        <f>D124+D125+D126+D127</f>
        <v>642.4</v>
      </c>
      <c r="E123" s="7">
        <f>E124+E125+E126+E127</f>
        <v>0</v>
      </c>
      <c r="F123" s="7">
        <f t="shared" ref="F123:J123" si="54">F124+F125+F126+F127</f>
        <v>0</v>
      </c>
      <c r="G123" s="7">
        <f t="shared" si="54"/>
        <v>642.4</v>
      </c>
      <c r="H123" s="7">
        <f t="shared" si="54"/>
        <v>0</v>
      </c>
      <c r="I123" s="7">
        <f t="shared" si="54"/>
        <v>0</v>
      </c>
      <c r="J123" s="7">
        <f t="shared" si="54"/>
        <v>0</v>
      </c>
      <c r="K123" s="52"/>
      <c r="O123" s="19"/>
      <c r="P123" s="20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2"/>
    </row>
    <row r="124" spans="1:28" s="49" customFormat="1" ht="30" x14ac:dyDescent="0.25">
      <c r="A124" s="53"/>
      <c r="B124" s="51"/>
      <c r="C124" s="12" t="s">
        <v>5</v>
      </c>
      <c r="D124" s="7">
        <f t="shared" ref="D124:D126" si="55">E124+F124+G124+H124+I124+J124</f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53"/>
      <c r="O124" s="19"/>
      <c r="P124" s="20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2"/>
    </row>
    <row r="125" spans="1:28" s="49" customFormat="1" ht="30" x14ac:dyDescent="0.25">
      <c r="A125" s="53"/>
      <c r="B125" s="51"/>
      <c r="C125" s="12" t="s">
        <v>6</v>
      </c>
      <c r="D125" s="7">
        <f t="shared" si="55"/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53"/>
      <c r="O125" s="19"/>
      <c r="P125" s="20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2"/>
    </row>
    <row r="126" spans="1:28" s="49" customFormat="1" x14ac:dyDescent="0.25">
      <c r="A126" s="53"/>
      <c r="B126" s="51"/>
      <c r="C126" s="12" t="s">
        <v>8</v>
      </c>
      <c r="D126" s="7">
        <f t="shared" si="55"/>
        <v>642.4</v>
      </c>
      <c r="E126" s="25">
        <v>0</v>
      </c>
      <c r="F126" s="25">
        <v>0</v>
      </c>
      <c r="G126" s="25">
        <v>642.4</v>
      </c>
      <c r="H126" s="25">
        <v>0</v>
      </c>
      <c r="I126" s="25">
        <v>0</v>
      </c>
      <c r="J126" s="25">
        <v>0</v>
      </c>
      <c r="K126" s="53"/>
      <c r="O126" s="19"/>
      <c r="P126" s="20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2"/>
    </row>
    <row r="127" spans="1:28" s="49" customFormat="1" ht="30" x14ac:dyDescent="0.25">
      <c r="A127" s="54"/>
      <c r="B127" s="51"/>
      <c r="C127" s="12" t="s">
        <v>7</v>
      </c>
      <c r="D127" s="7">
        <f>E127+F127+G127+H127+I127+J127</f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54"/>
      <c r="O127" s="19"/>
      <c r="P127" s="20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2"/>
    </row>
    <row r="128" spans="1:28" s="49" customFormat="1" ht="28.5" x14ac:dyDescent="0.25">
      <c r="A128" s="55" t="s">
        <v>83</v>
      </c>
      <c r="B128" s="51" t="s">
        <v>29</v>
      </c>
      <c r="C128" s="48" t="s">
        <v>27</v>
      </c>
      <c r="D128" s="7">
        <f>D129+D130+D131+D132</f>
        <v>500</v>
      </c>
      <c r="E128" s="7">
        <f>E129+E130+E131+E132</f>
        <v>0</v>
      </c>
      <c r="F128" s="7">
        <f t="shared" ref="F128:J128" si="56">F129+F130+F131+F132</f>
        <v>0</v>
      </c>
      <c r="G128" s="7">
        <f t="shared" si="56"/>
        <v>500</v>
      </c>
      <c r="H128" s="7">
        <f t="shared" si="56"/>
        <v>0</v>
      </c>
      <c r="I128" s="7">
        <f t="shared" si="56"/>
        <v>0</v>
      </c>
      <c r="J128" s="7">
        <f t="shared" si="56"/>
        <v>0</v>
      </c>
      <c r="K128" s="52"/>
      <c r="O128" s="19"/>
      <c r="P128" s="20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2"/>
    </row>
    <row r="129" spans="1:28" s="49" customFormat="1" ht="30" x14ac:dyDescent="0.25">
      <c r="A129" s="53"/>
      <c r="B129" s="51"/>
      <c r="C129" s="12" t="s">
        <v>5</v>
      </c>
      <c r="D129" s="7">
        <f t="shared" ref="D129:D131" si="57">E129+F129+G129+H129+I129+J129</f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53"/>
      <c r="O129" s="19"/>
      <c r="P129" s="20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2"/>
    </row>
    <row r="130" spans="1:28" s="49" customFormat="1" ht="30" x14ac:dyDescent="0.25">
      <c r="A130" s="53"/>
      <c r="B130" s="51"/>
      <c r="C130" s="12" t="s">
        <v>6</v>
      </c>
      <c r="D130" s="7">
        <f t="shared" si="57"/>
        <v>0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53"/>
      <c r="O130" s="19"/>
      <c r="P130" s="20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2"/>
    </row>
    <row r="131" spans="1:28" s="49" customFormat="1" x14ac:dyDescent="0.25">
      <c r="A131" s="53"/>
      <c r="B131" s="51"/>
      <c r="C131" s="12" t="s">
        <v>8</v>
      </c>
      <c r="D131" s="7">
        <f t="shared" si="57"/>
        <v>500</v>
      </c>
      <c r="E131" s="25">
        <v>0</v>
      </c>
      <c r="F131" s="25">
        <v>0</v>
      </c>
      <c r="G131" s="25">
        <v>500</v>
      </c>
      <c r="H131" s="25">
        <v>0</v>
      </c>
      <c r="I131" s="25">
        <v>0</v>
      </c>
      <c r="J131" s="25">
        <v>0</v>
      </c>
      <c r="K131" s="53"/>
      <c r="O131" s="19"/>
      <c r="P131" s="20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2"/>
    </row>
    <row r="132" spans="1:28" s="49" customFormat="1" ht="30" x14ac:dyDescent="0.25">
      <c r="A132" s="54"/>
      <c r="B132" s="51"/>
      <c r="C132" s="12" t="s">
        <v>7</v>
      </c>
      <c r="D132" s="7">
        <f>E132+F132+G132+H132+I132+J132</f>
        <v>0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54"/>
      <c r="O132" s="19"/>
      <c r="P132" s="20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2"/>
    </row>
    <row r="133" spans="1:28" s="49" customFormat="1" ht="28.5" x14ac:dyDescent="0.25">
      <c r="A133" s="55" t="s">
        <v>84</v>
      </c>
      <c r="B133" s="51" t="s">
        <v>29</v>
      </c>
      <c r="C133" s="48" t="s">
        <v>27</v>
      </c>
      <c r="D133" s="7">
        <f>D134+D135+D136+D137</f>
        <v>179.2</v>
      </c>
      <c r="E133" s="7">
        <f>E134+E135+E136+E137</f>
        <v>0</v>
      </c>
      <c r="F133" s="7">
        <f t="shared" ref="F133:J133" si="58">F134+F135+F136+F137</f>
        <v>0</v>
      </c>
      <c r="G133" s="7">
        <f t="shared" si="58"/>
        <v>179.2</v>
      </c>
      <c r="H133" s="7">
        <f t="shared" si="58"/>
        <v>0</v>
      </c>
      <c r="I133" s="7">
        <f t="shared" si="58"/>
        <v>0</v>
      </c>
      <c r="J133" s="7">
        <f t="shared" si="58"/>
        <v>0</v>
      </c>
      <c r="K133" s="52"/>
      <c r="O133" s="19"/>
      <c r="P133" s="20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2"/>
    </row>
    <row r="134" spans="1:28" s="49" customFormat="1" ht="30" x14ac:dyDescent="0.25">
      <c r="A134" s="53"/>
      <c r="B134" s="51"/>
      <c r="C134" s="12" t="s">
        <v>5</v>
      </c>
      <c r="D134" s="7">
        <f t="shared" ref="D134:D136" si="59">E134+F134+G134+H134+I134+J134</f>
        <v>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53"/>
      <c r="O134" s="19"/>
      <c r="P134" s="20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2"/>
    </row>
    <row r="135" spans="1:28" s="49" customFormat="1" ht="30" x14ac:dyDescent="0.25">
      <c r="A135" s="53"/>
      <c r="B135" s="51"/>
      <c r="C135" s="12" t="s">
        <v>6</v>
      </c>
      <c r="D135" s="7">
        <f t="shared" si="59"/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53"/>
      <c r="O135" s="19"/>
      <c r="P135" s="20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2"/>
    </row>
    <row r="136" spans="1:28" s="49" customFormat="1" x14ac:dyDescent="0.25">
      <c r="A136" s="53"/>
      <c r="B136" s="51"/>
      <c r="C136" s="12" t="s">
        <v>8</v>
      </c>
      <c r="D136" s="7">
        <f t="shared" si="59"/>
        <v>179.2</v>
      </c>
      <c r="E136" s="25">
        <v>0</v>
      </c>
      <c r="F136" s="25">
        <v>0</v>
      </c>
      <c r="G136" s="25">
        <v>179.2</v>
      </c>
      <c r="H136" s="25">
        <v>0</v>
      </c>
      <c r="I136" s="25">
        <v>0</v>
      </c>
      <c r="J136" s="25">
        <v>0</v>
      </c>
      <c r="K136" s="53"/>
      <c r="O136" s="19"/>
      <c r="P136" s="20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2"/>
    </row>
    <row r="137" spans="1:28" s="49" customFormat="1" ht="30" x14ac:dyDescent="0.25">
      <c r="A137" s="54"/>
      <c r="B137" s="51"/>
      <c r="C137" s="12" t="s">
        <v>7</v>
      </c>
      <c r="D137" s="7">
        <f>E137+F137+G137+H137+I137+J137</f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54"/>
      <c r="O137" s="19"/>
      <c r="P137" s="20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2"/>
    </row>
    <row r="138" spans="1:28" s="49" customFormat="1" ht="28.5" x14ac:dyDescent="0.25">
      <c r="A138" s="55" t="s">
        <v>85</v>
      </c>
      <c r="B138" s="51" t="s">
        <v>29</v>
      </c>
      <c r="C138" s="48" t="s">
        <v>27</v>
      </c>
      <c r="D138" s="7">
        <f>D139+D140+D141+D142</f>
        <v>800</v>
      </c>
      <c r="E138" s="7">
        <f>E139+E140+E141+E142</f>
        <v>0</v>
      </c>
      <c r="F138" s="7">
        <f t="shared" ref="F138:J138" si="60">F139+F140+F141+F142</f>
        <v>0</v>
      </c>
      <c r="G138" s="7">
        <f t="shared" si="60"/>
        <v>800</v>
      </c>
      <c r="H138" s="7">
        <f t="shared" si="60"/>
        <v>0</v>
      </c>
      <c r="I138" s="7">
        <f t="shared" si="60"/>
        <v>0</v>
      </c>
      <c r="J138" s="7">
        <f t="shared" si="60"/>
        <v>0</v>
      </c>
      <c r="K138" s="52"/>
      <c r="O138" s="19"/>
      <c r="P138" s="20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2"/>
    </row>
    <row r="139" spans="1:28" s="49" customFormat="1" ht="30" x14ac:dyDescent="0.25">
      <c r="A139" s="53"/>
      <c r="B139" s="51"/>
      <c r="C139" s="12" t="s">
        <v>5</v>
      </c>
      <c r="D139" s="7">
        <f t="shared" ref="D139:D141" si="61">E139+F139+G139+H139+I139+J139</f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53"/>
      <c r="O139" s="19"/>
      <c r="P139" s="20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2"/>
    </row>
    <row r="140" spans="1:28" s="49" customFormat="1" ht="30" x14ac:dyDescent="0.25">
      <c r="A140" s="53"/>
      <c r="B140" s="51"/>
      <c r="C140" s="12" t="s">
        <v>6</v>
      </c>
      <c r="D140" s="7">
        <f t="shared" si="61"/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53"/>
      <c r="O140" s="19"/>
      <c r="P140" s="20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2"/>
    </row>
    <row r="141" spans="1:28" s="49" customFormat="1" x14ac:dyDescent="0.25">
      <c r="A141" s="53"/>
      <c r="B141" s="51"/>
      <c r="C141" s="12" t="s">
        <v>8</v>
      </c>
      <c r="D141" s="7">
        <f t="shared" si="61"/>
        <v>800</v>
      </c>
      <c r="E141" s="25">
        <v>0</v>
      </c>
      <c r="F141" s="25">
        <v>0</v>
      </c>
      <c r="G141" s="25">
        <v>800</v>
      </c>
      <c r="H141" s="25">
        <v>0</v>
      </c>
      <c r="I141" s="25">
        <v>0</v>
      </c>
      <c r="J141" s="25">
        <v>0</v>
      </c>
      <c r="K141" s="53"/>
      <c r="O141" s="19"/>
      <c r="P141" s="20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2"/>
    </row>
    <row r="142" spans="1:28" s="49" customFormat="1" ht="30" x14ac:dyDescent="0.25">
      <c r="A142" s="54"/>
      <c r="B142" s="51"/>
      <c r="C142" s="12" t="s">
        <v>7</v>
      </c>
      <c r="D142" s="7">
        <f>E142+F142+G142+H142+I142+J142</f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54"/>
      <c r="O142" s="19"/>
      <c r="P142" s="20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2"/>
    </row>
    <row r="143" spans="1:28" s="49" customFormat="1" ht="28.5" x14ac:dyDescent="0.25">
      <c r="A143" s="55" t="s">
        <v>86</v>
      </c>
      <c r="B143" s="51" t="s">
        <v>29</v>
      </c>
      <c r="C143" s="48" t="s">
        <v>27</v>
      </c>
      <c r="D143" s="7">
        <f>D144+D145+D146+D147</f>
        <v>300</v>
      </c>
      <c r="E143" s="7">
        <f>E144+E145+E146+E147</f>
        <v>0</v>
      </c>
      <c r="F143" s="7">
        <f t="shared" ref="F143:J143" si="62">F144+F145+F146+F147</f>
        <v>0</v>
      </c>
      <c r="G143" s="7">
        <f t="shared" si="62"/>
        <v>300</v>
      </c>
      <c r="H143" s="7">
        <f t="shared" si="62"/>
        <v>0</v>
      </c>
      <c r="I143" s="7">
        <f t="shared" si="62"/>
        <v>0</v>
      </c>
      <c r="J143" s="7">
        <f t="shared" si="62"/>
        <v>0</v>
      </c>
      <c r="K143" s="52"/>
      <c r="O143" s="19"/>
      <c r="P143" s="20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2"/>
    </row>
    <row r="144" spans="1:28" s="49" customFormat="1" ht="30" x14ac:dyDescent="0.25">
      <c r="A144" s="53"/>
      <c r="B144" s="51"/>
      <c r="C144" s="12" t="s">
        <v>5</v>
      </c>
      <c r="D144" s="7">
        <f t="shared" ref="D144:D146" si="63">E144+F144+G144+H144+I144+J144</f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53"/>
      <c r="O144" s="19"/>
      <c r="P144" s="20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2"/>
    </row>
    <row r="145" spans="1:28" s="49" customFormat="1" ht="30" x14ac:dyDescent="0.25">
      <c r="A145" s="53"/>
      <c r="B145" s="51"/>
      <c r="C145" s="12" t="s">
        <v>6</v>
      </c>
      <c r="D145" s="7">
        <f t="shared" si="63"/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53"/>
      <c r="O145" s="19"/>
      <c r="P145" s="20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2"/>
    </row>
    <row r="146" spans="1:28" s="49" customFormat="1" x14ac:dyDescent="0.25">
      <c r="A146" s="53"/>
      <c r="B146" s="51"/>
      <c r="C146" s="12" t="s">
        <v>8</v>
      </c>
      <c r="D146" s="7">
        <f t="shared" si="63"/>
        <v>300</v>
      </c>
      <c r="E146" s="25">
        <v>0</v>
      </c>
      <c r="F146" s="25">
        <v>0</v>
      </c>
      <c r="G146" s="25">
        <v>300</v>
      </c>
      <c r="H146" s="25">
        <v>0</v>
      </c>
      <c r="I146" s="25">
        <v>0</v>
      </c>
      <c r="J146" s="25">
        <v>0</v>
      </c>
      <c r="K146" s="53"/>
      <c r="O146" s="19"/>
      <c r="P146" s="20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2"/>
    </row>
    <row r="147" spans="1:28" s="49" customFormat="1" ht="30" x14ac:dyDescent="0.25">
      <c r="A147" s="54"/>
      <c r="B147" s="51"/>
      <c r="C147" s="12" t="s">
        <v>7</v>
      </c>
      <c r="D147" s="7">
        <f>E147+F147+G147+H147+I147+J147</f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54"/>
      <c r="O147" s="19"/>
      <c r="P147" s="20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2"/>
    </row>
    <row r="148" spans="1:28" s="49" customFormat="1" ht="28.5" x14ac:dyDescent="0.25">
      <c r="A148" s="55" t="s">
        <v>87</v>
      </c>
      <c r="B148" s="51" t="s">
        <v>29</v>
      </c>
      <c r="C148" s="48" t="s">
        <v>27</v>
      </c>
      <c r="D148" s="7">
        <f>D149+D150+D151+D152</f>
        <v>1300</v>
      </c>
      <c r="E148" s="7">
        <f>E149+E150+E151+E152</f>
        <v>0</v>
      </c>
      <c r="F148" s="7">
        <f t="shared" ref="F148:J148" si="64">F149+F150+F151+F152</f>
        <v>0</v>
      </c>
      <c r="G148" s="7">
        <f t="shared" si="64"/>
        <v>1300</v>
      </c>
      <c r="H148" s="7">
        <f t="shared" si="64"/>
        <v>0</v>
      </c>
      <c r="I148" s="7">
        <f t="shared" si="64"/>
        <v>0</v>
      </c>
      <c r="J148" s="7">
        <f t="shared" si="64"/>
        <v>0</v>
      </c>
      <c r="K148" s="52"/>
      <c r="O148" s="19"/>
      <c r="P148" s="20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2"/>
    </row>
    <row r="149" spans="1:28" s="49" customFormat="1" ht="30" x14ac:dyDescent="0.25">
      <c r="A149" s="53"/>
      <c r="B149" s="51"/>
      <c r="C149" s="12" t="s">
        <v>5</v>
      </c>
      <c r="D149" s="7">
        <f t="shared" ref="D149:D151" si="65">E149+F149+G149+H149+I149+J149</f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53"/>
      <c r="O149" s="19"/>
      <c r="P149" s="20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2"/>
    </row>
    <row r="150" spans="1:28" s="49" customFormat="1" ht="30" x14ac:dyDescent="0.25">
      <c r="A150" s="53"/>
      <c r="B150" s="51"/>
      <c r="C150" s="12" t="s">
        <v>6</v>
      </c>
      <c r="D150" s="7">
        <f t="shared" si="65"/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</v>
      </c>
      <c r="K150" s="53"/>
      <c r="O150" s="19"/>
      <c r="P150" s="20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2"/>
    </row>
    <row r="151" spans="1:28" s="49" customFormat="1" x14ac:dyDescent="0.25">
      <c r="A151" s="53"/>
      <c r="B151" s="51"/>
      <c r="C151" s="12" t="s">
        <v>8</v>
      </c>
      <c r="D151" s="7">
        <f t="shared" si="65"/>
        <v>1300</v>
      </c>
      <c r="E151" s="25">
        <v>0</v>
      </c>
      <c r="F151" s="25">
        <v>0</v>
      </c>
      <c r="G151" s="25">
        <v>1300</v>
      </c>
      <c r="H151" s="25">
        <v>0</v>
      </c>
      <c r="I151" s="25">
        <v>0</v>
      </c>
      <c r="J151" s="25">
        <v>0</v>
      </c>
      <c r="K151" s="53"/>
      <c r="O151" s="19"/>
      <c r="P151" s="20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2"/>
    </row>
    <row r="152" spans="1:28" s="49" customFormat="1" ht="30" x14ac:dyDescent="0.25">
      <c r="A152" s="54"/>
      <c r="B152" s="51"/>
      <c r="C152" s="12" t="s">
        <v>7</v>
      </c>
      <c r="D152" s="7">
        <f>E152+F152+G152+H152+I152+J152</f>
        <v>0</v>
      </c>
      <c r="E152" s="7">
        <v>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54"/>
      <c r="O152" s="19"/>
      <c r="P152" s="20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2"/>
    </row>
    <row r="153" spans="1:28" s="49" customFormat="1" ht="28.5" x14ac:dyDescent="0.25">
      <c r="A153" s="55" t="s">
        <v>88</v>
      </c>
      <c r="B153" s="51" t="s">
        <v>29</v>
      </c>
      <c r="C153" s="48" t="s">
        <v>27</v>
      </c>
      <c r="D153" s="7">
        <f>D154+D155+D156+D157</f>
        <v>700</v>
      </c>
      <c r="E153" s="7">
        <f>E154+E155+E156+E157</f>
        <v>0</v>
      </c>
      <c r="F153" s="7">
        <f t="shared" ref="F153:J153" si="66">F154+F155+F156+F157</f>
        <v>0</v>
      </c>
      <c r="G153" s="7">
        <f t="shared" si="66"/>
        <v>700</v>
      </c>
      <c r="H153" s="7">
        <f t="shared" si="66"/>
        <v>0</v>
      </c>
      <c r="I153" s="7">
        <f t="shared" si="66"/>
        <v>0</v>
      </c>
      <c r="J153" s="7">
        <f t="shared" si="66"/>
        <v>0</v>
      </c>
      <c r="K153" s="52"/>
      <c r="O153" s="19"/>
      <c r="P153" s="20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2"/>
    </row>
    <row r="154" spans="1:28" s="49" customFormat="1" ht="30" x14ac:dyDescent="0.25">
      <c r="A154" s="53"/>
      <c r="B154" s="51"/>
      <c r="C154" s="12" t="s">
        <v>5</v>
      </c>
      <c r="D154" s="7">
        <f t="shared" ref="D154:D156" si="67">E154+F154+G154+H154+I154+J154</f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53"/>
      <c r="O154" s="19"/>
      <c r="P154" s="20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2"/>
    </row>
    <row r="155" spans="1:28" s="49" customFormat="1" ht="30" x14ac:dyDescent="0.25">
      <c r="A155" s="53"/>
      <c r="B155" s="51"/>
      <c r="C155" s="12" t="s">
        <v>6</v>
      </c>
      <c r="D155" s="7">
        <f t="shared" si="67"/>
        <v>0</v>
      </c>
      <c r="E155" s="7">
        <v>0</v>
      </c>
      <c r="F155" s="7">
        <v>0</v>
      </c>
      <c r="G155" s="7">
        <v>0</v>
      </c>
      <c r="H155" s="7">
        <v>0</v>
      </c>
      <c r="I155" s="7">
        <v>0</v>
      </c>
      <c r="J155" s="7">
        <v>0</v>
      </c>
      <c r="K155" s="53"/>
      <c r="O155" s="19"/>
      <c r="P155" s="20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2"/>
    </row>
    <row r="156" spans="1:28" s="49" customFormat="1" x14ac:dyDescent="0.25">
      <c r="A156" s="53"/>
      <c r="B156" s="51"/>
      <c r="C156" s="12" t="s">
        <v>8</v>
      </c>
      <c r="D156" s="7">
        <f t="shared" si="67"/>
        <v>700</v>
      </c>
      <c r="E156" s="25">
        <v>0</v>
      </c>
      <c r="F156" s="25">
        <v>0</v>
      </c>
      <c r="G156" s="25">
        <v>700</v>
      </c>
      <c r="H156" s="25">
        <v>0</v>
      </c>
      <c r="I156" s="25">
        <v>0</v>
      </c>
      <c r="J156" s="25">
        <v>0</v>
      </c>
      <c r="K156" s="53"/>
      <c r="O156" s="19"/>
      <c r="P156" s="20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2"/>
    </row>
    <row r="157" spans="1:28" s="49" customFormat="1" ht="30" x14ac:dyDescent="0.25">
      <c r="A157" s="54"/>
      <c r="B157" s="51"/>
      <c r="C157" s="12" t="s">
        <v>7</v>
      </c>
      <c r="D157" s="7">
        <f>E157+F157+G157+H157+I157+J157</f>
        <v>0</v>
      </c>
      <c r="E157" s="7">
        <v>0</v>
      </c>
      <c r="F157" s="7">
        <v>0</v>
      </c>
      <c r="G157" s="7">
        <v>0</v>
      </c>
      <c r="H157" s="7">
        <v>0</v>
      </c>
      <c r="I157" s="7">
        <v>0</v>
      </c>
      <c r="J157" s="7">
        <v>0</v>
      </c>
      <c r="K157" s="54"/>
      <c r="O157" s="19"/>
      <c r="P157" s="20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2"/>
    </row>
    <row r="158" spans="1:28" s="14" customFormat="1" ht="30" customHeight="1" x14ac:dyDescent="0.25">
      <c r="A158" s="61" t="s">
        <v>34</v>
      </c>
      <c r="B158" s="62"/>
      <c r="C158" s="13" t="s">
        <v>27</v>
      </c>
      <c r="D158" s="11">
        <f>SUM(E158:J158)</f>
        <v>108811.4</v>
      </c>
      <c r="E158" s="11">
        <f t="shared" ref="E158:J158" si="68">SUM(E159:E162)</f>
        <v>86042.66</v>
      </c>
      <c r="F158" s="11">
        <f t="shared" si="68"/>
        <v>14895.84</v>
      </c>
      <c r="G158" s="11">
        <f t="shared" si="68"/>
        <v>6872.9</v>
      </c>
      <c r="H158" s="11">
        <f t="shared" si="68"/>
        <v>1000</v>
      </c>
      <c r="I158" s="11">
        <f t="shared" si="68"/>
        <v>0</v>
      </c>
      <c r="J158" s="11">
        <f t="shared" si="68"/>
        <v>0</v>
      </c>
      <c r="K158" s="51"/>
      <c r="O158" s="19"/>
      <c r="P158" s="20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2"/>
    </row>
    <row r="159" spans="1:28" s="14" customFormat="1" ht="30" x14ac:dyDescent="0.25">
      <c r="A159" s="63"/>
      <c r="B159" s="64"/>
      <c r="C159" s="12" t="s">
        <v>5</v>
      </c>
      <c r="D159" s="11">
        <f>SUM(E159:G159)</f>
        <v>75545.2</v>
      </c>
      <c r="E159" s="11">
        <f>E104+E99+E94+E89+E79+E69+E185+E74+E84+E109+E114+E119+E124+E129+E134+E139+E144+E149+E154</f>
        <v>75545.2</v>
      </c>
      <c r="F159" s="11">
        <f t="shared" ref="F159:J159" si="69">F104+F99+F94+F89+F79+F69+F185+F74+F84+F109+F114+F119+F124+F129+F134+F139+F144+F149+F154</f>
        <v>0</v>
      </c>
      <c r="G159" s="11">
        <f t="shared" si="69"/>
        <v>0</v>
      </c>
      <c r="H159" s="11">
        <f t="shared" si="69"/>
        <v>0</v>
      </c>
      <c r="I159" s="11">
        <f t="shared" si="69"/>
        <v>0</v>
      </c>
      <c r="J159" s="11">
        <f t="shared" si="69"/>
        <v>0</v>
      </c>
      <c r="K159" s="51"/>
      <c r="O159" s="19"/>
      <c r="P159" s="20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2"/>
    </row>
    <row r="160" spans="1:28" s="14" customFormat="1" ht="23.25" customHeight="1" x14ac:dyDescent="0.25">
      <c r="A160" s="63"/>
      <c r="B160" s="64"/>
      <c r="C160" s="12" t="s">
        <v>6</v>
      </c>
      <c r="D160" s="11">
        <f>SUM(E160:G160)</f>
        <v>21164.66</v>
      </c>
      <c r="E160" s="11">
        <f t="shared" ref="E160:I160" si="70">E105+E100+E95+E90+E80+E70+E186+E75+E85+E110+E115+E120+E125+E130+E135+E140+E145+E150+E155</f>
        <v>7710.46</v>
      </c>
      <c r="F160" s="11">
        <f t="shared" si="70"/>
        <v>13454.2</v>
      </c>
      <c r="G160" s="11">
        <f t="shared" si="70"/>
        <v>0</v>
      </c>
      <c r="H160" s="11">
        <f t="shared" si="70"/>
        <v>0</v>
      </c>
      <c r="I160" s="11">
        <f t="shared" si="70"/>
        <v>0</v>
      </c>
      <c r="J160" s="11">
        <f t="shared" ref="J160" si="71">J105+J100+J95+J90+J80+J70+J186+J75+J85+J110+J115+J120+J125+J130+J135+J140+J145+J150+J155</f>
        <v>0</v>
      </c>
      <c r="K160" s="51"/>
      <c r="L160" s="14">
        <f>E158+E106+E80+E166+E60</f>
        <v>92361.42</v>
      </c>
      <c r="O160" s="19"/>
      <c r="P160" s="20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2"/>
    </row>
    <row r="161" spans="1:28" s="14" customFormat="1" ht="19.5" customHeight="1" x14ac:dyDescent="0.25">
      <c r="A161" s="63"/>
      <c r="B161" s="64"/>
      <c r="C161" s="12" t="s">
        <v>8</v>
      </c>
      <c r="D161" s="11">
        <f>SUM(E161:J161)</f>
        <v>12101.54</v>
      </c>
      <c r="E161" s="11">
        <f>E106+E101+E96+E91+E81+E71+E187+E76+E86+E111+E116+E121+E126+E131+E136+E141+E146+E151+E156</f>
        <v>2787</v>
      </c>
      <c r="F161" s="11">
        <f t="shared" ref="F161:I161" si="72">F106+F101+F96+F91+F81+F71+F187+F76+F86+F111+F116+F121+F126+F131+F136+F141+F146+F151+F156</f>
        <v>1441.64</v>
      </c>
      <c r="G161" s="11">
        <f t="shared" si="72"/>
        <v>6872.9</v>
      </c>
      <c r="H161" s="11">
        <f t="shared" si="72"/>
        <v>1000</v>
      </c>
      <c r="I161" s="11">
        <f t="shared" si="72"/>
        <v>0</v>
      </c>
      <c r="J161" s="11">
        <f t="shared" ref="J161" si="73">J106+J101+J96+J91+J81+J71+J187+J76+J86+J111+J116+J121+J126+J131+J136+J141+J146+J151+J156</f>
        <v>0</v>
      </c>
      <c r="K161" s="51"/>
      <c r="O161" s="19"/>
      <c r="P161" s="20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2"/>
    </row>
    <row r="162" spans="1:28" s="14" customFormat="1" ht="31.5" customHeight="1" x14ac:dyDescent="0.25">
      <c r="A162" s="65"/>
      <c r="B162" s="66"/>
      <c r="C162" s="12" t="s">
        <v>7</v>
      </c>
      <c r="D162" s="11">
        <f>SUM(E162:G162)</f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51"/>
      <c r="O162" s="19"/>
      <c r="P162" s="20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2"/>
    </row>
    <row r="163" spans="1:28" s="14" customFormat="1" ht="21" customHeight="1" x14ac:dyDescent="0.25">
      <c r="A163" s="85" t="s">
        <v>58</v>
      </c>
      <c r="B163" s="86"/>
      <c r="C163" s="86"/>
      <c r="D163" s="86"/>
      <c r="E163" s="86"/>
      <c r="F163" s="86"/>
      <c r="G163" s="86"/>
      <c r="H163" s="86"/>
      <c r="I163" s="86"/>
      <c r="J163" s="86"/>
      <c r="K163" s="87"/>
      <c r="O163" s="19"/>
      <c r="P163" s="20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2"/>
    </row>
    <row r="164" spans="1:28" s="14" customFormat="1" ht="28.5" x14ac:dyDescent="0.25">
      <c r="A164" s="51" t="s">
        <v>65</v>
      </c>
      <c r="B164" s="51" t="s">
        <v>46</v>
      </c>
      <c r="C164" s="13" t="s">
        <v>27</v>
      </c>
      <c r="D164" s="7">
        <f>SUM(D165:D168)</f>
        <v>5610.2</v>
      </c>
      <c r="E164" s="7">
        <f>SUM(E165:E168)</f>
        <v>610.20000000000005</v>
      </c>
      <c r="F164" s="7">
        <f t="shared" ref="F164:G164" si="74">SUM(F165:F168)</f>
        <v>1500</v>
      </c>
      <c r="G164" s="7">
        <f t="shared" si="74"/>
        <v>3500</v>
      </c>
      <c r="H164" s="7">
        <f t="shared" ref="H164:J164" si="75">SUM(H165:H168)</f>
        <v>0</v>
      </c>
      <c r="I164" s="7">
        <f t="shared" si="75"/>
        <v>0</v>
      </c>
      <c r="J164" s="7">
        <f t="shared" si="75"/>
        <v>0</v>
      </c>
      <c r="K164" s="51" t="s">
        <v>55</v>
      </c>
      <c r="O164" s="19"/>
      <c r="P164" s="20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2"/>
    </row>
    <row r="165" spans="1:28" s="14" customFormat="1" ht="30" x14ac:dyDescent="0.25">
      <c r="A165" s="51"/>
      <c r="B165" s="51"/>
      <c r="C165" s="12" t="s">
        <v>5</v>
      </c>
      <c r="D165" s="7">
        <f>SUM(E165:J165)</f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51"/>
      <c r="O165" s="19"/>
      <c r="P165" s="20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2"/>
    </row>
    <row r="166" spans="1:28" s="14" customFormat="1" ht="30" x14ac:dyDescent="0.25">
      <c r="A166" s="51"/>
      <c r="B166" s="51"/>
      <c r="C166" s="12" t="s">
        <v>6</v>
      </c>
      <c r="D166" s="7">
        <f>SUM(E166:J166)</f>
        <v>5000</v>
      </c>
      <c r="E166" s="25">
        <v>0</v>
      </c>
      <c r="F166" s="25">
        <f>1500</f>
        <v>1500</v>
      </c>
      <c r="G166" s="25">
        <v>3500</v>
      </c>
      <c r="H166" s="25">
        <v>0</v>
      </c>
      <c r="I166" s="25">
        <v>0</v>
      </c>
      <c r="J166" s="25">
        <v>0</v>
      </c>
      <c r="K166" s="51"/>
      <c r="O166" s="19"/>
      <c r="P166" s="20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2"/>
    </row>
    <row r="167" spans="1:28" s="14" customFormat="1" x14ac:dyDescent="0.25">
      <c r="A167" s="51"/>
      <c r="B167" s="51"/>
      <c r="C167" s="12" t="s">
        <v>8</v>
      </c>
      <c r="D167" s="7">
        <f t="shared" ref="D167:D168" si="76">SUM(E167:J167)</f>
        <v>610.20000000000005</v>
      </c>
      <c r="E167" s="25">
        <v>610.20000000000005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51"/>
      <c r="O167" s="19"/>
      <c r="P167" s="20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2"/>
    </row>
    <row r="168" spans="1:28" s="14" customFormat="1" ht="30" x14ac:dyDescent="0.25">
      <c r="A168" s="51"/>
      <c r="B168" s="51"/>
      <c r="C168" s="12" t="s">
        <v>7</v>
      </c>
      <c r="D168" s="7">
        <f t="shared" si="76"/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51"/>
      <c r="O168" s="19"/>
      <c r="P168" s="20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2"/>
    </row>
    <row r="169" spans="1:28" s="38" customFormat="1" ht="28.5" x14ac:dyDescent="0.25">
      <c r="A169" s="51" t="s">
        <v>66</v>
      </c>
      <c r="B169" s="51" t="s">
        <v>46</v>
      </c>
      <c r="C169" s="37" t="s">
        <v>27</v>
      </c>
      <c r="D169" s="7">
        <f>SUM(D170:D173)</f>
        <v>1845.8</v>
      </c>
      <c r="E169" s="7">
        <f>SUM(E170:E173)</f>
        <v>0</v>
      </c>
      <c r="F169" s="7">
        <f t="shared" ref="F169:J169" si="77">SUM(F170:F173)</f>
        <v>1845.8</v>
      </c>
      <c r="G169" s="7">
        <f t="shared" si="77"/>
        <v>0</v>
      </c>
      <c r="H169" s="7">
        <f t="shared" si="77"/>
        <v>0</v>
      </c>
      <c r="I169" s="7">
        <f t="shared" si="77"/>
        <v>0</v>
      </c>
      <c r="J169" s="7">
        <f t="shared" si="77"/>
        <v>0</v>
      </c>
      <c r="K169" s="51" t="s">
        <v>67</v>
      </c>
      <c r="O169" s="19"/>
      <c r="P169" s="20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2"/>
    </row>
    <row r="170" spans="1:28" s="38" customFormat="1" ht="30" x14ac:dyDescent="0.25">
      <c r="A170" s="51"/>
      <c r="B170" s="51"/>
      <c r="C170" s="12" t="s">
        <v>5</v>
      </c>
      <c r="D170" s="7">
        <f>SUM(E170:J170)</f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51"/>
      <c r="O170" s="19"/>
      <c r="P170" s="20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2"/>
    </row>
    <row r="171" spans="1:28" s="38" customFormat="1" ht="30" x14ac:dyDescent="0.25">
      <c r="A171" s="51"/>
      <c r="B171" s="51"/>
      <c r="C171" s="12" t="s">
        <v>6</v>
      </c>
      <c r="D171" s="7">
        <f t="shared" ref="D171:D173" si="78">SUM(E171:J171)</f>
        <v>1845.8</v>
      </c>
      <c r="E171" s="25">
        <v>0</v>
      </c>
      <c r="F171" s="25">
        <v>1845.8</v>
      </c>
      <c r="G171" s="25">
        <v>0</v>
      </c>
      <c r="H171" s="25">
        <v>0</v>
      </c>
      <c r="I171" s="25">
        <v>0</v>
      </c>
      <c r="J171" s="25">
        <v>0</v>
      </c>
      <c r="K171" s="51"/>
      <c r="O171" s="19"/>
      <c r="P171" s="20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2"/>
    </row>
    <row r="172" spans="1:28" s="38" customFormat="1" x14ac:dyDescent="0.25">
      <c r="A172" s="51"/>
      <c r="B172" s="51"/>
      <c r="C172" s="12" t="s">
        <v>8</v>
      </c>
      <c r="D172" s="7">
        <f t="shared" si="78"/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51"/>
      <c r="O172" s="19"/>
      <c r="P172" s="20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2"/>
    </row>
    <row r="173" spans="1:28" s="38" customFormat="1" ht="30" x14ac:dyDescent="0.25">
      <c r="A173" s="51"/>
      <c r="B173" s="51"/>
      <c r="C173" s="12" t="s">
        <v>7</v>
      </c>
      <c r="D173" s="7">
        <f t="shared" si="78"/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51"/>
      <c r="O173" s="19"/>
      <c r="P173" s="20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2"/>
    </row>
    <row r="174" spans="1:28" s="45" customFormat="1" ht="28.5" x14ac:dyDescent="0.25">
      <c r="A174" s="51" t="s">
        <v>76</v>
      </c>
      <c r="B174" s="51" t="s">
        <v>46</v>
      </c>
      <c r="C174" s="46" t="s">
        <v>27</v>
      </c>
      <c r="D174" s="7">
        <f>SUM(D175:D178)</f>
        <v>2500</v>
      </c>
      <c r="E174" s="7">
        <f>SUM(E175:E178)</f>
        <v>0</v>
      </c>
      <c r="F174" s="7">
        <f t="shared" ref="F174:J174" si="79">SUM(F175:F178)</f>
        <v>0</v>
      </c>
      <c r="G174" s="7">
        <f t="shared" si="79"/>
        <v>0</v>
      </c>
      <c r="H174" s="7">
        <f t="shared" si="79"/>
        <v>2500</v>
      </c>
      <c r="I174" s="7">
        <f t="shared" si="79"/>
        <v>0</v>
      </c>
      <c r="J174" s="7">
        <f t="shared" si="79"/>
        <v>0</v>
      </c>
      <c r="K174" s="51" t="s">
        <v>67</v>
      </c>
      <c r="O174" s="19"/>
      <c r="P174" s="20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2"/>
    </row>
    <row r="175" spans="1:28" s="45" customFormat="1" ht="30" x14ac:dyDescent="0.25">
      <c r="A175" s="51"/>
      <c r="B175" s="51"/>
      <c r="C175" s="12" t="s">
        <v>5</v>
      </c>
      <c r="D175" s="7">
        <f>SUM(E175:J175)</f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51"/>
      <c r="O175" s="19"/>
      <c r="P175" s="20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2"/>
    </row>
    <row r="176" spans="1:28" s="45" customFormat="1" ht="30" x14ac:dyDescent="0.25">
      <c r="A176" s="51"/>
      <c r="B176" s="51"/>
      <c r="C176" s="12" t="s">
        <v>6</v>
      </c>
      <c r="D176" s="7">
        <f t="shared" ref="D176:D178" si="80">SUM(E176:J176)</f>
        <v>2500</v>
      </c>
      <c r="E176" s="25">
        <v>0</v>
      </c>
      <c r="F176" s="25">
        <v>0</v>
      </c>
      <c r="G176" s="25">
        <v>0</v>
      </c>
      <c r="H176" s="25">
        <v>2500</v>
      </c>
      <c r="I176" s="25">
        <v>0</v>
      </c>
      <c r="J176" s="25">
        <v>0</v>
      </c>
      <c r="K176" s="51"/>
      <c r="O176" s="19"/>
      <c r="P176" s="20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2"/>
    </row>
    <row r="177" spans="1:28" s="45" customFormat="1" x14ac:dyDescent="0.25">
      <c r="A177" s="51"/>
      <c r="B177" s="51"/>
      <c r="C177" s="12" t="s">
        <v>8</v>
      </c>
      <c r="D177" s="7">
        <f t="shared" si="80"/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51"/>
      <c r="O177" s="19"/>
      <c r="P177" s="20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2"/>
    </row>
    <row r="178" spans="1:28" s="45" customFormat="1" ht="30" x14ac:dyDescent="0.25">
      <c r="A178" s="51"/>
      <c r="B178" s="51"/>
      <c r="C178" s="12" t="s">
        <v>7</v>
      </c>
      <c r="D178" s="7">
        <f t="shared" si="80"/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51"/>
      <c r="O178" s="19"/>
      <c r="P178" s="20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2"/>
    </row>
    <row r="179" spans="1:28" s="39" customFormat="1" ht="28.5" x14ac:dyDescent="0.25">
      <c r="A179" s="51" t="s">
        <v>74</v>
      </c>
      <c r="B179" s="52" t="str">
        <f>B169</f>
        <v>Территориальные органы администрации Вилегодского муниципального округа</v>
      </c>
      <c r="C179" s="40" t="str">
        <f>C169</f>
        <v>Итого, в том числе</v>
      </c>
      <c r="D179" s="7">
        <f>D180+D181+D182+D183</f>
        <v>380</v>
      </c>
      <c r="E179" s="7">
        <f t="shared" ref="E179:J179" si="81">E180+E181+E182+E183</f>
        <v>0</v>
      </c>
      <c r="F179" s="7">
        <f t="shared" si="81"/>
        <v>380</v>
      </c>
      <c r="G179" s="7">
        <f t="shared" si="81"/>
        <v>0</v>
      </c>
      <c r="H179" s="7">
        <f t="shared" si="81"/>
        <v>0</v>
      </c>
      <c r="I179" s="7">
        <f t="shared" si="81"/>
        <v>0</v>
      </c>
      <c r="J179" s="7">
        <f t="shared" si="81"/>
        <v>0</v>
      </c>
      <c r="K179" s="51" t="s">
        <v>51</v>
      </c>
      <c r="O179" s="19"/>
      <c r="P179" s="20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2"/>
    </row>
    <row r="180" spans="1:28" s="39" customFormat="1" ht="30" x14ac:dyDescent="0.25">
      <c r="A180" s="51"/>
      <c r="B180" s="53"/>
      <c r="C180" s="12" t="str">
        <f>C170</f>
        <v>федеральный бюджет</v>
      </c>
      <c r="D180" s="7">
        <f>E180+F180+G180+H180+I180+J180</f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51"/>
      <c r="O180" s="19"/>
      <c r="P180" s="20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2"/>
    </row>
    <row r="181" spans="1:28" s="39" customFormat="1" ht="30" x14ac:dyDescent="0.25">
      <c r="A181" s="51"/>
      <c r="B181" s="53"/>
      <c r="C181" s="12" t="str">
        <f>C171</f>
        <v>областной бюджет</v>
      </c>
      <c r="D181" s="7">
        <f t="shared" ref="D181:D183" si="82">E181+F181+G181+H181+I181+J181</f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51"/>
      <c r="O181" s="19"/>
      <c r="P181" s="20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2"/>
    </row>
    <row r="182" spans="1:28" s="39" customFormat="1" x14ac:dyDescent="0.25">
      <c r="A182" s="51"/>
      <c r="B182" s="53"/>
      <c r="C182" s="12" t="str">
        <f>C172</f>
        <v>местный бюджет</v>
      </c>
      <c r="D182" s="7">
        <f t="shared" si="82"/>
        <v>380</v>
      </c>
      <c r="E182" s="25">
        <v>0</v>
      </c>
      <c r="F182" s="25">
        <f>380</f>
        <v>380</v>
      </c>
      <c r="G182" s="25">
        <v>0</v>
      </c>
      <c r="H182" s="25">
        <v>0</v>
      </c>
      <c r="I182" s="25">
        <v>0</v>
      </c>
      <c r="J182" s="25">
        <v>0</v>
      </c>
      <c r="K182" s="51"/>
      <c r="O182" s="19"/>
      <c r="P182" s="20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2"/>
    </row>
    <row r="183" spans="1:28" s="39" customFormat="1" ht="30" x14ac:dyDescent="0.25">
      <c r="A183" s="51"/>
      <c r="B183" s="54"/>
      <c r="C183" s="12" t="str">
        <f>C173</f>
        <v>внебюджетные средства</v>
      </c>
      <c r="D183" s="7">
        <f t="shared" si="82"/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51"/>
      <c r="O183" s="19"/>
      <c r="P183" s="20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2"/>
    </row>
    <row r="184" spans="1:28" s="29" customFormat="1" ht="28.5" x14ac:dyDescent="0.25">
      <c r="A184" s="51" t="s">
        <v>75</v>
      </c>
      <c r="B184" s="51" t="s">
        <v>46</v>
      </c>
      <c r="C184" s="30" t="s">
        <v>27</v>
      </c>
      <c r="D184" s="7">
        <f>SUM(D185:D188)</f>
        <v>3454.2</v>
      </c>
      <c r="E184" s="7">
        <f>SUM(E185:E188)</f>
        <v>0</v>
      </c>
      <c r="F184" s="7">
        <f t="shared" ref="F184:J184" si="83">SUM(F185:F188)</f>
        <v>3454.2</v>
      </c>
      <c r="G184" s="7">
        <f t="shared" si="83"/>
        <v>0</v>
      </c>
      <c r="H184" s="7">
        <f t="shared" si="83"/>
        <v>0</v>
      </c>
      <c r="I184" s="7">
        <f t="shared" si="83"/>
        <v>0</v>
      </c>
      <c r="J184" s="7">
        <f t="shared" si="83"/>
        <v>0</v>
      </c>
      <c r="K184" s="51" t="str">
        <f>K169</f>
        <v xml:space="preserve">Капитальный ремонт канализационных очистных сооружений в с. Вилегодск </v>
      </c>
      <c r="O184" s="19"/>
      <c r="P184" s="20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2"/>
    </row>
    <row r="185" spans="1:28" s="29" customFormat="1" ht="30" x14ac:dyDescent="0.25">
      <c r="A185" s="51"/>
      <c r="B185" s="51"/>
      <c r="C185" s="12" t="s">
        <v>5</v>
      </c>
      <c r="D185" s="7">
        <f>SUM(E185:J185)</f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51"/>
      <c r="O185" s="19"/>
      <c r="P185" s="20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2"/>
    </row>
    <row r="186" spans="1:28" s="29" customFormat="1" ht="30" x14ac:dyDescent="0.25">
      <c r="A186" s="51"/>
      <c r="B186" s="51"/>
      <c r="C186" s="12" t="s">
        <v>6</v>
      </c>
      <c r="D186" s="7">
        <f t="shared" ref="D186:D188" si="84">SUM(E186:J186)</f>
        <v>3454.2</v>
      </c>
      <c r="E186" s="25">
        <v>0</v>
      </c>
      <c r="F186" s="25">
        <f>3154.2+300</f>
        <v>3454.2</v>
      </c>
      <c r="G186" s="25">
        <v>0</v>
      </c>
      <c r="H186" s="25">
        <v>0</v>
      </c>
      <c r="I186" s="25">
        <v>0</v>
      </c>
      <c r="J186" s="25">
        <v>0</v>
      </c>
      <c r="K186" s="51"/>
      <c r="O186" s="19"/>
      <c r="P186" s="20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2"/>
    </row>
    <row r="187" spans="1:28" s="29" customFormat="1" x14ac:dyDescent="0.25">
      <c r="A187" s="51"/>
      <c r="B187" s="51"/>
      <c r="C187" s="12" t="s">
        <v>8</v>
      </c>
      <c r="D187" s="7">
        <f t="shared" si="84"/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51"/>
      <c r="O187" s="19"/>
      <c r="P187" s="20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2"/>
    </row>
    <row r="188" spans="1:28" s="29" customFormat="1" ht="30" x14ac:dyDescent="0.25">
      <c r="A188" s="51"/>
      <c r="B188" s="51"/>
      <c r="C188" s="12" t="s">
        <v>7</v>
      </c>
      <c r="D188" s="7">
        <f t="shared" si="84"/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51"/>
      <c r="O188" s="19"/>
      <c r="P188" s="20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2"/>
    </row>
    <row r="189" spans="1:28" s="31" customFormat="1" ht="28.5" x14ac:dyDescent="0.25">
      <c r="A189" s="51" t="s">
        <v>77</v>
      </c>
      <c r="B189" s="52" t="str">
        <f>B164</f>
        <v>Территориальные органы администрации Вилегодского муниципального округа</v>
      </c>
      <c r="C189" s="32" t="str">
        <f>C164</f>
        <v>Итого, в том числе</v>
      </c>
      <c r="D189" s="7">
        <f>D190+D191+D192+D193</f>
        <v>543.70000000000005</v>
      </c>
      <c r="E189" s="7">
        <f t="shared" ref="E189:J189" si="85">E190+E191+E192+E193</f>
        <v>0</v>
      </c>
      <c r="F189" s="7">
        <f t="shared" si="85"/>
        <v>543.70000000000005</v>
      </c>
      <c r="G189" s="7">
        <f t="shared" si="85"/>
        <v>0</v>
      </c>
      <c r="H189" s="7">
        <f t="shared" si="85"/>
        <v>0</v>
      </c>
      <c r="I189" s="7">
        <f t="shared" si="85"/>
        <v>0</v>
      </c>
      <c r="J189" s="7">
        <f t="shared" si="85"/>
        <v>0</v>
      </c>
      <c r="K189" s="51" t="s">
        <v>51</v>
      </c>
      <c r="O189" s="19"/>
      <c r="P189" s="20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2"/>
    </row>
    <row r="190" spans="1:28" s="31" customFormat="1" ht="30" x14ac:dyDescent="0.25">
      <c r="A190" s="51"/>
      <c r="B190" s="53"/>
      <c r="C190" s="12" t="str">
        <f t="shared" ref="C190:C198" si="86">C165</f>
        <v>федеральный бюджет</v>
      </c>
      <c r="D190" s="7">
        <f>E190+F190+G190+H190+I190+J190</f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51"/>
      <c r="O190" s="19"/>
      <c r="P190" s="20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2"/>
    </row>
    <row r="191" spans="1:28" s="31" customFormat="1" ht="30" x14ac:dyDescent="0.25">
      <c r="A191" s="51"/>
      <c r="B191" s="53"/>
      <c r="C191" s="12" t="str">
        <f t="shared" si="86"/>
        <v>областной бюджет</v>
      </c>
      <c r="D191" s="7">
        <f t="shared" ref="D191:D193" si="87">E191+F191+G191+H191+I191+J191</f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51"/>
      <c r="O191" s="19"/>
      <c r="P191" s="20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2"/>
    </row>
    <row r="192" spans="1:28" s="31" customFormat="1" x14ac:dyDescent="0.25">
      <c r="A192" s="51"/>
      <c r="B192" s="53"/>
      <c r="C192" s="12" t="str">
        <f t="shared" si="86"/>
        <v>местный бюджет</v>
      </c>
      <c r="D192" s="7">
        <f t="shared" si="87"/>
        <v>543.70000000000005</v>
      </c>
      <c r="E192" s="25">
        <v>0</v>
      </c>
      <c r="F192" s="25">
        <v>543.70000000000005</v>
      </c>
      <c r="G192" s="25">
        <v>0</v>
      </c>
      <c r="H192" s="25">
        <v>0</v>
      </c>
      <c r="I192" s="25">
        <v>0</v>
      </c>
      <c r="J192" s="25">
        <v>0</v>
      </c>
      <c r="K192" s="51"/>
      <c r="O192" s="19"/>
      <c r="P192" s="20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2"/>
    </row>
    <row r="193" spans="1:28" s="31" customFormat="1" ht="30" x14ac:dyDescent="0.25">
      <c r="A193" s="51"/>
      <c r="B193" s="54"/>
      <c r="C193" s="12" t="str">
        <f t="shared" si="86"/>
        <v>внебюджетные средства</v>
      </c>
      <c r="D193" s="7">
        <f t="shared" si="87"/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51"/>
      <c r="O193" s="19"/>
      <c r="P193" s="20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2"/>
    </row>
    <row r="194" spans="1:28" s="43" customFormat="1" ht="28.5" x14ac:dyDescent="0.25">
      <c r="A194" s="51" t="s">
        <v>78</v>
      </c>
      <c r="B194" s="52" t="str">
        <f>B169</f>
        <v>Территориальные органы администрации Вилегодского муниципального округа</v>
      </c>
      <c r="C194" s="44" t="str">
        <f t="shared" si="86"/>
        <v>Итого, в том числе</v>
      </c>
      <c r="D194" s="7">
        <f>D195+D196+D197+D198</f>
        <v>500.5</v>
      </c>
      <c r="E194" s="7">
        <f t="shared" ref="E194:J194" si="88">E195+E196+E197+E198</f>
        <v>0</v>
      </c>
      <c r="F194" s="7">
        <f t="shared" si="88"/>
        <v>500.5</v>
      </c>
      <c r="G194" s="7">
        <f t="shared" si="88"/>
        <v>0</v>
      </c>
      <c r="H194" s="7">
        <f t="shared" si="88"/>
        <v>0</v>
      </c>
      <c r="I194" s="7">
        <f t="shared" si="88"/>
        <v>0</v>
      </c>
      <c r="J194" s="7">
        <f t="shared" si="88"/>
        <v>0</v>
      </c>
      <c r="K194" s="51" t="s">
        <v>51</v>
      </c>
      <c r="O194" s="19"/>
      <c r="P194" s="20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2"/>
    </row>
    <row r="195" spans="1:28" s="43" customFormat="1" ht="30" x14ac:dyDescent="0.25">
      <c r="A195" s="51"/>
      <c r="B195" s="53"/>
      <c r="C195" s="12" t="str">
        <f t="shared" si="86"/>
        <v>федеральный бюджет</v>
      </c>
      <c r="D195" s="7">
        <f>E195+F195+G195+H195+I195+J195</f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51"/>
      <c r="O195" s="19"/>
      <c r="P195" s="20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2"/>
    </row>
    <row r="196" spans="1:28" s="43" customFormat="1" ht="30" x14ac:dyDescent="0.25">
      <c r="A196" s="51"/>
      <c r="B196" s="53"/>
      <c r="C196" s="12" t="str">
        <f t="shared" si="86"/>
        <v>областной бюджет</v>
      </c>
      <c r="D196" s="7">
        <f t="shared" ref="D196:D198" si="89">E196+F196+G196+H196+I196+J196</f>
        <v>500.5</v>
      </c>
      <c r="E196" s="7">
        <v>0</v>
      </c>
      <c r="F196" s="7">
        <v>500.5</v>
      </c>
      <c r="G196" s="7">
        <v>0</v>
      </c>
      <c r="H196" s="7">
        <v>0</v>
      </c>
      <c r="I196" s="7">
        <v>0</v>
      </c>
      <c r="J196" s="7">
        <v>0</v>
      </c>
      <c r="K196" s="51"/>
      <c r="O196" s="19"/>
      <c r="P196" s="20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2"/>
    </row>
    <row r="197" spans="1:28" s="43" customFormat="1" x14ac:dyDescent="0.25">
      <c r="A197" s="51"/>
      <c r="B197" s="53"/>
      <c r="C197" s="12" t="str">
        <f t="shared" si="86"/>
        <v>местный бюджет</v>
      </c>
      <c r="D197" s="7">
        <f t="shared" si="89"/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51"/>
      <c r="O197" s="19"/>
      <c r="P197" s="20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2"/>
    </row>
    <row r="198" spans="1:28" s="43" customFormat="1" ht="30" x14ac:dyDescent="0.25">
      <c r="A198" s="51"/>
      <c r="B198" s="54"/>
      <c r="C198" s="12" t="str">
        <f t="shared" si="86"/>
        <v>внебюджетные средства</v>
      </c>
      <c r="D198" s="7">
        <f t="shared" si="89"/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51"/>
      <c r="O198" s="19"/>
      <c r="P198" s="20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2"/>
    </row>
    <row r="199" spans="1:28" s="14" customFormat="1" ht="30" customHeight="1" x14ac:dyDescent="0.25">
      <c r="A199" s="80" t="s">
        <v>79</v>
      </c>
      <c r="B199" s="51" t="s">
        <v>36</v>
      </c>
      <c r="C199" s="13" t="s">
        <v>27</v>
      </c>
      <c r="D199" s="7">
        <f>SUM(E199:J199)</f>
        <v>670</v>
      </c>
      <c r="E199" s="7">
        <f t="shared" ref="E199:G199" si="90">SUM(E200:E203)</f>
        <v>670</v>
      </c>
      <c r="F199" s="7">
        <f t="shared" si="90"/>
        <v>0</v>
      </c>
      <c r="G199" s="7">
        <f t="shared" si="90"/>
        <v>0</v>
      </c>
      <c r="H199" s="7">
        <f t="shared" ref="H199:J199" si="91">SUM(H200:H203)</f>
        <v>0</v>
      </c>
      <c r="I199" s="7">
        <f t="shared" si="91"/>
        <v>0</v>
      </c>
      <c r="J199" s="7">
        <f t="shared" si="91"/>
        <v>0</v>
      </c>
      <c r="K199" s="51" t="s">
        <v>12</v>
      </c>
      <c r="O199" s="19"/>
      <c r="P199" s="20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2"/>
    </row>
    <row r="200" spans="1:28" s="14" customFormat="1" ht="30" x14ac:dyDescent="0.25">
      <c r="A200" s="80"/>
      <c r="B200" s="51"/>
      <c r="C200" s="12" t="s">
        <v>5</v>
      </c>
      <c r="D200" s="7">
        <f>SUM(E200:G200)</f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51"/>
      <c r="O200" s="19"/>
      <c r="P200" s="20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2"/>
    </row>
    <row r="201" spans="1:28" s="14" customFormat="1" ht="20.25" customHeight="1" x14ac:dyDescent="0.25">
      <c r="A201" s="80"/>
      <c r="B201" s="51"/>
      <c r="C201" s="12" t="s">
        <v>6</v>
      </c>
      <c r="D201" s="7">
        <f>SUM(E201:G201)</f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51"/>
      <c r="O201" s="19"/>
      <c r="P201" s="20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2"/>
    </row>
    <row r="202" spans="1:28" s="14" customFormat="1" ht="20.25" customHeight="1" x14ac:dyDescent="0.25">
      <c r="A202" s="80"/>
      <c r="B202" s="51"/>
      <c r="C202" s="12" t="s">
        <v>8</v>
      </c>
      <c r="D202" s="7">
        <f>SUM(E202:J202)</f>
        <v>670</v>
      </c>
      <c r="E202" s="25">
        <v>670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51"/>
      <c r="O202" s="19"/>
      <c r="P202" s="20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2"/>
    </row>
    <row r="203" spans="1:28" s="14" customFormat="1" ht="31.5" customHeight="1" x14ac:dyDescent="0.25">
      <c r="A203" s="80"/>
      <c r="B203" s="51"/>
      <c r="C203" s="12" t="s">
        <v>7</v>
      </c>
      <c r="D203" s="7">
        <f>SUM(E203:G203)</f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51"/>
      <c r="O203" s="19"/>
      <c r="P203" s="20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2"/>
    </row>
    <row r="204" spans="1:28" s="14" customFormat="1" ht="30" customHeight="1" x14ac:dyDescent="0.25">
      <c r="A204" s="61" t="s">
        <v>33</v>
      </c>
      <c r="B204" s="81"/>
      <c r="C204" s="13" t="s">
        <v>27</v>
      </c>
      <c r="D204" s="11">
        <f>SUM(E204:J204)</f>
        <v>15504.400000000001</v>
      </c>
      <c r="E204" s="11">
        <f t="shared" ref="E204:J204" si="92">SUM(E205:E208)</f>
        <v>1280.2</v>
      </c>
      <c r="F204" s="11">
        <f t="shared" si="92"/>
        <v>8224.2000000000007</v>
      </c>
      <c r="G204" s="11">
        <f t="shared" si="92"/>
        <v>3500</v>
      </c>
      <c r="H204" s="11">
        <f t="shared" si="92"/>
        <v>2500</v>
      </c>
      <c r="I204" s="11">
        <f>SUM(I205:I208)</f>
        <v>0</v>
      </c>
      <c r="J204" s="11">
        <f t="shared" si="92"/>
        <v>0</v>
      </c>
      <c r="K204" s="51"/>
      <c r="O204" s="19"/>
      <c r="P204" s="20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2"/>
    </row>
    <row r="205" spans="1:28" s="14" customFormat="1" ht="30" x14ac:dyDescent="0.25">
      <c r="A205" s="63"/>
      <c r="B205" s="82"/>
      <c r="C205" s="12" t="s">
        <v>5</v>
      </c>
      <c r="D205" s="11">
        <f>SUM(E205:G205)</f>
        <v>0</v>
      </c>
      <c r="E205" s="11">
        <f>E200+E190+E185+E180+E170+E165+E195+E175</f>
        <v>0</v>
      </c>
      <c r="F205" s="11">
        <f t="shared" ref="F205:J205" si="93">F200+F190+F185+F180+F170+F165+F195+F175</f>
        <v>0</v>
      </c>
      <c r="G205" s="11">
        <f t="shared" si="93"/>
        <v>0</v>
      </c>
      <c r="H205" s="11">
        <f t="shared" si="93"/>
        <v>0</v>
      </c>
      <c r="I205" s="11">
        <f t="shared" si="93"/>
        <v>0</v>
      </c>
      <c r="J205" s="11">
        <f t="shared" si="93"/>
        <v>0</v>
      </c>
      <c r="K205" s="51"/>
      <c r="O205" s="19"/>
      <c r="P205" s="20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2"/>
    </row>
    <row r="206" spans="1:28" s="14" customFormat="1" ht="25.5" customHeight="1" x14ac:dyDescent="0.25">
      <c r="A206" s="63"/>
      <c r="B206" s="82"/>
      <c r="C206" s="12" t="s">
        <v>6</v>
      </c>
      <c r="D206" s="11">
        <f>SUM(E206:G206)</f>
        <v>10800.5</v>
      </c>
      <c r="E206" s="11">
        <f t="shared" ref="E206:I206" si="94">E201+E191+E186+E181+E171+E166+E196+E176</f>
        <v>0</v>
      </c>
      <c r="F206" s="11">
        <f t="shared" si="94"/>
        <v>7300.5</v>
      </c>
      <c r="G206" s="11">
        <f t="shared" si="94"/>
        <v>3500</v>
      </c>
      <c r="H206" s="11">
        <f t="shared" si="94"/>
        <v>2500</v>
      </c>
      <c r="I206" s="11">
        <f t="shared" si="94"/>
        <v>0</v>
      </c>
      <c r="J206" s="11">
        <f t="shared" ref="J206" si="95">J201+J191+J186+J181+J171+J166+J196+J176</f>
        <v>0</v>
      </c>
      <c r="K206" s="51"/>
      <c r="L206" s="14" t="e">
        <f>E204+#REF!+E96+#REF!+#REF!</f>
        <v>#REF!</v>
      </c>
      <c r="O206" s="19"/>
      <c r="P206" s="20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2"/>
    </row>
    <row r="207" spans="1:28" s="14" customFormat="1" ht="24.75" customHeight="1" x14ac:dyDescent="0.25">
      <c r="A207" s="63"/>
      <c r="B207" s="82"/>
      <c r="C207" s="12" t="s">
        <v>8</v>
      </c>
      <c r="D207" s="11">
        <f>SUM(E207:J207)</f>
        <v>2203.9</v>
      </c>
      <c r="E207" s="11">
        <f>E202+E192+E187+E182+E172+E167+E197+E177</f>
        <v>1280.2</v>
      </c>
      <c r="F207" s="11">
        <f t="shared" ref="F207:J207" si="96">F202+F192+F187+F182+F172+F167+F197+F177</f>
        <v>923.7</v>
      </c>
      <c r="G207" s="11">
        <f t="shared" si="96"/>
        <v>0</v>
      </c>
      <c r="H207" s="11">
        <f t="shared" si="96"/>
        <v>0</v>
      </c>
      <c r="I207" s="11">
        <f t="shared" si="96"/>
        <v>0</v>
      </c>
      <c r="J207" s="11">
        <f t="shared" si="96"/>
        <v>0</v>
      </c>
      <c r="K207" s="51"/>
      <c r="O207" s="19"/>
      <c r="P207" s="20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2"/>
    </row>
    <row r="208" spans="1:28" s="14" customFormat="1" ht="31.5" customHeight="1" x14ac:dyDescent="0.25">
      <c r="A208" s="65"/>
      <c r="B208" s="83"/>
      <c r="C208" s="12" t="s">
        <v>7</v>
      </c>
      <c r="D208" s="11">
        <f>SUM(E208:G208)</f>
        <v>0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51"/>
      <c r="O208" s="19"/>
      <c r="P208" s="20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2"/>
    </row>
    <row r="209" spans="1:28" s="14" customFormat="1" ht="33.75" customHeight="1" x14ac:dyDescent="0.25">
      <c r="A209" s="79" t="s">
        <v>10</v>
      </c>
      <c r="B209" s="79"/>
      <c r="C209" s="13" t="s">
        <v>27</v>
      </c>
      <c r="D209" s="8">
        <f t="shared" ref="D209:D218" si="97">SUM(E209:J209)</f>
        <v>120861.59999999999</v>
      </c>
      <c r="E209" s="8">
        <f>SUM(E210:E213)</f>
        <v>87322.86</v>
      </c>
      <c r="F209" s="8">
        <f t="shared" ref="F209:G209" si="98">SUM(F210:F213)</f>
        <v>19665.84</v>
      </c>
      <c r="G209" s="8">
        <f t="shared" si="98"/>
        <v>10372.9</v>
      </c>
      <c r="H209" s="8">
        <f>SUM(H210:H213)</f>
        <v>3500</v>
      </c>
      <c r="I209" s="8">
        <f t="shared" ref="I209:J209" si="99">SUM(I210:I213)</f>
        <v>0</v>
      </c>
      <c r="J209" s="8">
        <f t="shared" si="99"/>
        <v>0</v>
      </c>
      <c r="K209" s="51"/>
      <c r="O209" s="19"/>
      <c r="P209" s="20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2"/>
    </row>
    <row r="210" spans="1:28" s="14" customFormat="1" ht="25.5" customHeight="1" x14ac:dyDescent="0.25">
      <c r="A210" s="79"/>
      <c r="B210" s="79"/>
      <c r="C210" s="12" t="s">
        <v>5</v>
      </c>
      <c r="D210" s="8">
        <f t="shared" si="97"/>
        <v>75545.2</v>
      </c>
      <c r="E210" s="8">
        <f>E200+E195+E190+E185+E180+E175+E170+E165+E154+E149+E144+E139+E134+E129+E124+E119+E114+E109+E104+E99+E94+E89+E79+E74+E69</f>
        <v>75545.2</v>
      </c>
      <c r="F210" s="8">
        <f t="shared" ref="F210:I210" si="100">F200+F195+F190+F185+F180+F175+F170+F165+F154+F149+F144+F139+F134+F129+F124+F119+F114+F109+F104+F99+F94+F89+F79+F74+F69</f>
        <v>0</v>
      </c>
      <c r="G210" s="8">
        <f t="shared" si="100"/>
        <v>0</v>
      </c>
      <c r="H210" s="8">
        <f t="shared" si="100"/>
        <v>0</v>
      </c>
      <c r="I210" s="8">
        <f t="shared" si="100"/>
        <v>0</v>
      </c>
      <c r="J210" s="8">
        <f t="shared" ref="J210" si="101">J200+J195+J190+J185+J180+J175+J170+J165+J154+J149+J144+J139+J134+J129+J124+J119+J114+J109+J104+J99+J94+J89+J79+J74+J69</f>
        <v>0</v>
      </c>
      <c r="K210" s="51"/>
      <c r="O210" s="19"/>
      <c r="P210" s="20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2"/>
    </row>
    <row r="211" spans="1:28" s="14" customFormat="1" ht="21.75" customHeight="1" x14ac:dyDescent="0.25">
      <c r="A211" s="79"/>
      <c r="B211" s="79"/>
      <c r="C211" s="12" t="s">
        <v>6</v>
      </c>
      <c r="D211" s="8">
        <f t="shared" si="97"/>
        <v>31010.959999999999</v>
      </c>
      <c r="E211" s="8">
        <f>E201+E196+E191+E186+E181+E176+E171+E166+E155+E150+E145+E140+E135+E130+E125+E120+E115+E110+E105+E100+E95+E90+E80+E75+E70</f>
        <v>7710.46</v>
      </c>
      <c r="F211" s="8">
        <f t="shared" ref="F211:J211" si="102">F201+F196+F191+F186+F181+F176+F171+F166+F155+F150+F145+F140+F135+F130+F125+F120+F115+F110+F105+F100+F95+F90+F80+F75+F70</f>
        <v>17300.5</v>
      </c>
      <c r="G211" s="8">
        <f t="shared" si="102"/>
        <v>3500</v>
      </c>
      <c r="H211" s="8">
        <f t="shared" si="102"/>
        <v>2500</v>
      </c>
      <c r="I211" s="8">
        <f t="shared" si="102"/>
        <v>0</v>
      </c>
      <c r="J211" s="8">
        <f t="shared" si="102"/>
        <v>0</v>
      </c>
      <c r="K211" s="51"/>
      <c r="O211" s="19"/>
      <c r="P211" s="20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2"/>
    </row>
    <row r="212" spans="1:28" s="14" customFormat="1" x14ac:dyDescent="0.25">
      <c r="A212" s="79"/>
      <c r="B212" s="79"/>
      <c r="C212" s="12" t="s">
        <v>8</v>
      </c>
      <c r="D212" s="8">
        <f t="shared" si="97"/>
        <v>14305.439999999999</v>
      </c>
      <c r="E212" s="8">
        <f>E202+E197+E192+E187+E182+E177+E172+E167+E156+E151+E146+E141+E136+E131+E126+E121+E116+E111+E106+E101+E96+E91+E81+E76+E71</f>
        <v>4067.2</v>
      </c>
      <c r="F212" s="8">
        <f t="shared" ref="F212:J212" si="103">F202+F197+F192+F187+F182+F177+F172+F167+F156+F151+F146+F141+F136+F131+F126+F121+F116+F111+F106+F101+F96+F91+F81+F76+F71</f>
        <v>2365.34</v>
      </c>
      <c r="G212" s="8">
        <f t="shared" si="103"/>
        <v>6872.9</v>
      </c>
      <c r="H212" s="8">
        <f t="shared" si="103"/>
        <v>1000</v>
      </c>
      <c r="I212" s="8">
        <f t="shared" si="103"/>
        <v>0</v>
      </c>
      <c r="J212" s="8">
        <f t="shared" si="103"/>
        <v>0</v>
      </c>
      <c r="K212" s="51"/>
      <c r="O212" s="19"/>
      <c r="P212" s="20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2"/>
    </row>
    <row r="213" spans="1:28" s="14" customFormat="1" ht="22.5" customHeight="1" x14ac:dyDescent="0.25">
      <c r="A213" s="79"/>
      <c r="B213" s="79"/>
      <c r="C213" s="12" t="s">
        <v>7</v>
      </c>
      <c r="D213" s="8">
        <f t="shared" si="97"/>
        <v>0</v>
      </c>
      <c r="E213" s="8">
        <f t="shared" ref="E213:J213" si="104">SUM(E203,E107,E102,E82,,E168,E97)</f>
        <v>0</v>
      </c>
      <c r="F213" s="8">
        <f t="shared" si="104"/>
        <v>0</v>
      </c>
      <c r="G213" s="8">
        <f t="shared" si="104"/>
        <v>0</v>
      </c>
      <c r="H213" s="8">
        <f t="shared" si="104"/>
        <v>0</v>
      </c>
      <c r="I213" s="8">
        <f t="shared" si="104"/>
        <v>0</v>
      </c>
      <c r="J213" s="8">
        <f t="shared" si="104"/>
        <v>0</v>
      </c>
      <c r="K213" s="51"/>
      <c r="O213" s="19"/>
      <c r="P213" s="20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2"/>
    </row>
    <row r="214" spans="1:28" s="14" customFormat="1" ht="32.25" customHeight="1" x14ac:dyDescent="0.25">
      <c r="A214" s="73" t="s">
        <v>35</v>
      </c>
      <c r="B214" s="74"/>
      <c r="C214" s="13" t="s">
        <v>27</v>
      </c>
      <c r="D214" s="26">
        <f>D215+D216+D217</f>
        <v>138958.5</v>
      </c>
      <c r="E214" s="26">
        <f>E215+E216+E217+E218</f>
        <v>90387.36</v>
      </c>
      <c r="F214" s="26">
        <f t="shared" ref="F214:J214" si="105">F215+F216+F217+F218</f>
        <v>22907.440000000002</v>
      </c>
      <c r="G214" s="26">
        <f t="shared" si="105"/>
        <v>14063.7</v>
      </c>
      <c r="H214" s="26">
        <f t="shared" si="105"/>
        <v>11250</v>
      </c>
      <c r="I214" s="26">
        <f t="shared" si="105"/>
        <v>350</v>
      </c>
      <c r="J214" s="26">
        <f t="shared" si="105"/>
        <v>0</v>
      </c>
      <c r="K214" s="70"/>
      <c r="O214" s="19"/>
      <c r="P214" s="20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2"/>
    </row>
    <row r="215" spans="1:28" s="14" customFormat="1" ht="24.75" customHeight="1" x14ac:dyDescent="0.25">
      <c r="A215" s="75"/>
      <c r="B215" s="76"/>
      <c r="C215" s="12" t="s">
        <v>5</v>
      </c>
      <c r="D215" s="26">
        <f t="shared" si="97"/>
        <v>75545.2</v>
      </c>
      <c r="E215" s="26">
        <f t="shared" ref="E215:J216" si="106">E210+E62</f>
        <v>75545.2</v>
      </c>
      <c r="F215" s="26">
        <f t="shared" si="106"/>
        <v>0</v>
      </c>
      <c r="G215" s="26">
        <f t="shared" si="106"/>
        <v>0</v>
      </c>
      <c r="H215" s="26">
        <f t="shared" si="106"/>
        <v>0</v>
      </c>
      <c r="I215" s="26">
        <f t="shared" si="106"/>
        <v>0</v>
      </c>
      <c r="J215" s="26">
        <f t="shared" si="106"/>
        <v>0</v>
      </c>
      <c r="K215" s="71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1:28" s="14" customFormat="1" ht="24" customHeight="1" x14ac:dyDescent="0.25">
      <c r="A216" s="75"/>
      <c r="B216" s="76"/>
      <c r="C216" s="12" t="s">
        <v>6</v>
      </c>
      <c r="D216" s="26">
        <f t="shared" si="97"/>
        <v>37560.46</v>
      </c>
      <c r="E216" s="26">
        <f t="shared" si="106"/>
        <v>7710.46</v>
      </c>
      <c r="F216" s="26">
        <f t="shared" si="106"/>
        <v>17950</v>
      </c>
      <c r="G216" s="26">
        <f t="shared" si="106"/>
        <v>4400</v>
      </c>
      <c r="H216" s="26">
        <f t="shared" si="106"/>
        <v>7500</v>
      </c>
      <c r="I216" s="26">
        <f t="shared" si="106"/>
        <v>0</v>
      </c>
      <c r="J216" s="26">
        <f t="shared" si="106"/>
        <v>0</v>
      </c>
      <c r="K216" s="71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1:28" s="14" customFormat="1" ht="22.5" customHeight="1" x14ac:dyDescent="0.25">
      <c r="A217" s="75"/>
      <c r="B217" s="76"/>
      <c r="C217" s="12" t="s">
        <v>8</v>
      </c>
      <c r="D217" s="26">
        <f>SUM(E217:J217)</f>
        <v>25852.84</v>
      </c>
      <c r="E217" s="26">
        <f>E212+E64</f>
        <v>7131.7</v>
      </c>
      <c r="F217" s="26">
        <f t="shared" ref="F217:J217" si="107">F212+F64</f>
        <v>4957.4400000000005</v>
      </c>
      <c r="G217" s="26">
        <f t="shared" si="107"/>
        <v>9663.7000000000007</v>
      </c>
      <c r="H217" s="26">
        <f t="shared" si="107"/>
        <v>3750</v>
      </c>
      <c r="I217" s="26">
        <f t="shared" si="107"/>
        <v>350</v>
      </c>
      <c r="J217" s="26">
        <f t="shared" si="107"/>
        <v>0</v>
      </c>
      <c r="K217" s="71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1:28" s="14" customFormat="1" ht="33.75" customHeight="1" x14ac:dyDescent="0.25">
      <c r="A218" s="77"/>
      <c r="B218" s="78"/>
      <c r="C218" s="12" t="s">
        <v>7</v>
      </c>
      <c r="D218" s="26">
        <f t="shared" si="97"/>
        <v>0</v>
      </c>
      <c r="E218" s="26">
        <f t="shared" ref="E218:J218" si="108">E213+E65</f>
        <v>0</v>
      </c>
      <c r="F218" s="26">
        <f t="shared" si="108"/>
        <v>0</v>
      </c>
      <c r="G218" s="26">
        <f t="shared" si="108"/>
        <v>0</v>
      </c>
      <c r="H218" s="26">
        <f t="shared" si="108"/>
        <v>0</v>
      </c>
      <c r="I218" s="26">
        <f t="shared" si="108"/>
        <v>0</v>
      </c>
      <c r="J218" s="26">
        <f t="shared" si="108"/>
        <v>0</v>
      </c>
      <c r="K218" s="72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1:28" x14ac:dyDescent="0.25">
      <c r="C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1:28" x14ac:dyDescent="0.25">
      <c r="C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1:28" x14ac:dyDescent="0.25">
      <c r="C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1:28" x14ac:dyDescent="0.25">
      <c r="C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1:28" x14ac:dyDescent="0.25">
      <c r="C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1:28" x14ac:dyDescent="0.25">
      <c r="C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3:28" x14ac:dyDescent="0.25">
      <c r="C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3:28" x14ac:dyDescent="0.25">
      <c r="C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3:28" x14ac:dyDescent="0.25">
      <c r="C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3:28" x14ac:dyDescent="0.25">
      <c r="C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3:28" x14ac:dyDescent="0.25">
      <c r="C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3:28" x14ac:dyDescent="0.25">
      <c r="C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3:28" x14ac:dyDescent="0.25"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3:28" x14ac:dyDescent="0.25"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3:28" x14ac:dyDescent="0.25"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</sheetData>
  <mergeCells count="132">
    <mergeCell ref="A148:A152"/>
    <mergeCell ref="B148:B152"/>
    <mergeCell ref="K148:K152"/>
    <mergeCell ref="A153:A157"/>
    <mergeCell ref="B153:B157"/>
    <mergeCell ref="K153:K157"/>
    <mergeCell ref="K128:K132"/>
    <mergeCell ref="A133:A137"/>
    <mergeCell ref="B133:B137"/>
    <mergeCell ref="K133:K137"/>
    <mergeCell ref="A138:A142"/>
    <mergeCell ref="B138:B142"/>
    <mergeCell ref="K138:K142"/>
    <mergeCell ref="A143:A147"/>
    <mergeCell ref="B143:B147"/>
    <mergeCell ref="K143:K147"/>
    <mergeCell ref="A40:B44"/>
    <mergeCell ref="A29:B33"/>
    <mergeCell ref="A46:A50"/>
    <mergeCell ref="K103:K107"/>
    <mergeCell ref="A93:A97"/>
    <mergeCell ref="B93:B97"/>
    <mergeCell ref="K93:K97"/>
    <mergeCell ref="B103:B107"/>
    <mergeCell ref="O4:AB4"/>
    <mergeCell ref="O5:P5"/>
    <mergeCell ref="B83:B87"/>
    <mergeCell ref="K164:K168"/>
    <mergeCell ref="K46:K50"/>
    <mergeCell ref="K61:K65"/>
    <mergeCell ref="K4:K5"/>
    <mergeCell ref="A7:K7"/>
    <mergeCell ref="A8:K8"/>
    <mergeCell ref="A66:K66"/>
    <mergeCell ref="A67:K67"/>
    <mergeCell ref="B164:B168"/>
    <mergeCell ref="A164:A168"/>
    <mergeCell ref="A34:K34"/>
    <mergeCell ref="A61:B65"/>
    <mergeCell ref="A51:A55"/>
    <mergeCell ref="K35:K39"/>
    <mergeCell ref="A4:A5"/>
    <mergeCell ref="D4:J4"/>
    <mergeCell ref="A19:A23"/>
    <mergeCell ref="A163:K163"/>
    <mergeCell ref="A88:A92"/>
    <mergeCell ref="B88:B92"/>
    <mergeCell ref="K88:K92"/>
    <mergeCell ref="A103:A107"/>
    <mergeCell ref="A98:A102"/>
    <mergeCell ref="B98:B102"/>
    <mergeCell ref="K214:K218"/>
    <mergeCell ref="B199:B203"/>
    <mergeCell ref="K199:K203"/>
    <mergeCell ref="A214:B218"/>
    <mergeCell ref="A209:B213"/>
    <mergeCell ref="K209:K213"/>
    <mergeCell ref="A199:A203"/>
    <mergeCell ref="A204:B208"/>
    <mergeCell ref="K204:K208"/>
    <mergeCell ref="A158:B162"/>
    <mergeCell ref="A108:A112"/>
    <mergeCell ref="K158:K162"/>
    <mergeCell ref="B51:B55"/>
    <mergeCell ref="A73:A77"/>
    <mergeCell ref="K68:K72"/>
    <mergeCell ref="B73:B77"/>
    <mergeCell ref="K73:K77"/>
    <mergeCell ref="K108:K112"/>
    <mergeCell ref="A78:A82"/>
    <mergeCell ref="B78:B82"/>
    <mergeCell ref="K98:K102"/>
    <mergeCell ref="K78:K82"/>
    <mergeCell ref="K83:K87"/>
    <mergeCell ref="A83:A87"/>
    <mergeCell ref="B108:B112"/>
    <mergeCell ref="A68:A72"/>
    <mergeCell ref="B68:B72"/>
    <mergeCell ref="A56:B60"/>
    <mergeCell ref="A123:A127"/>
    <mergeCell ref="B123:B127"/>
    <mergeCell ref="K123:K127"/>
    <mergeCell ref="A128:A132"/>
    <mergeCell ref="B128:B132"/>
    <mergeCell ref="G1:K1"/>
    <mergeCell ref="G2:K2"/>
    <mergeCell ref="K56:K60"/>
    <mergeCell ref="K29:K33"/>
    <mergeCell ref="K40:K44"/>
    <mergeCell ref="A45:K45"/>
    <mergeCell ref="B46:B50"/>
    <mergeCell ref="K51:K55"/>
    <mergeCell ref="A14:A18"/>
    <mergeCell ref="B14:B18"/>
    <mergeCell ref="A3:K3"/>
    <mergeCell ref="C4:C5"/>
    <mergeCell ref="B4:B5"/>
    <mergeCell ref="B19:B23"/>
    <mergeCell ref="A9:A13"/>
    <mergeCell ref="B9:B13"/>
    <mergeCell ref="A24:A28"/>
    <mergeCell ref="B24:B28"/>
    <mergeCell ref="K24:K28"/>
    <mergeCell ref="K9:K13"/>
    <mergeCell ref="A35:A39"/>
    <mergeCell ref="B35:B39"/>
    <mergeCell ref="K14:K18"/>
    <mergeCell ref="K19:K23"/>
    <mergeCell ref="A194:A198"/>
    <mergeCell ref="B194:B198"/>
    <mergeCell ref="K194:K198"/>
    <mergeCell ref="A113:A117"/>
    <mergeCell ref="B113:B117"/>
    <mergeCell ref="K113:K117"/>
    <mergeCell ref="A118:A122"/>
    <mergeCell ref="B118:B122"/>
    <mergeCell ref="K118:K122"/>
    <mergeCell ref="A179:A183"/>
    <mergeCell ref="B179:B183"/>
    <mergeCell ref="K179:K183"/>
    <mergeCell ref="A169:A173"/>
    <mergeCell ref="B169:B173"/>
    <mergeCell ref="A184:A188"/>
    <mergeCell ref="B184:B188"/>
    <mergeCell ref="K184:K188"/>
    <mergeCell ref="A189:A193"/>
    <mergeCell ref="B189:B193"/>
    <mergeCell ref="K189:K193"/>
    <mergeCell ref="K169:K173"/>
    <mergeCell ref="A174:A178"/>
    <mergeCell ref="B174:B178"/>
    <mergeCell ref="K174:K17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portrait" r:id="rId1"/>
  <rowBreaks count="2" manualBreakCount="2">
    <brk id="65" max="27" man="1"/>
    <brk id="142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мероприятий</vt:lpstr>
      <vt:lpstr>'Перечень мероприятий'!Область_печати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2022-11-14T08:15:01Z</dcterms:modified>
</cp:coreProperties>
</file>